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7400" windowHeight="11640" activeTab="0"/>
  </bookViews>
  <sheets>
    <sheet name="WPF (spłata i deficyt) (skróc)" sheetId="1" r:id="rId1"/>
  </sheets>
  <definedNames>
    <definedName name="_edn1" localSheetId="0">'WPF (spłata i deficyt) (skróc)'!$A$55</definedName>
    <definedName name="_edn10" localSheetId="0">'WPF (spłata i deficyt) (skróc)'!$A$64</definedName>
    <definedName name="_edn11" localSheetId="0">'WPF (spłata i deficyt) (skróc)'!$A$65</definedName>
    <definedName name="_edn12" localSheetId="0">'WPF (spłata i deficyt) (skróc)'!$A$66</definedName>
    <definedName name="_edn13" localSheetId="0">'WPF (spłata i deficyt) (skróc)'!$A$67</definedName>
    <definedName name="_edn14" localSheetId="0">'WPF (spłata i deficyt) (skróc)'!$A$68</definedName>
    <definedName name="_edn15" localSheetId="0">'WPF (spłata i deficyt) (skróc)'!$A$69</definedName>
    <definedName name="_edn16" localSheetId="0">'WPF (spłata i deficyt) (skróc)'!$A$70</definedName>
    <definedName name="_edn17" localSheetId="0">'WPF (spłata i deficyt) (skróc)'!$A$71</definedName>
    <definedName name="_edn2" localSheetId="0">'WPF (spłata i deficyt) (skróc)'!$A$56</definedName>
    <definedName name="_edn3" localSheetId="0">'WPF (spłata i deficyt) (skróc)'!$A$57</definedName>
    <definedName name="_edn4" localSheetId="0">'WPF (spłata i deficyt) (skróc)'!$A$58</definedName>
    <definedName name="_edn5" localSheetId="0">'WPF (spłata i deficyt) (skróc)'!$A$59</definedName>
    <definedName name="_edn6" localSheetId="0">'WPF (spłata i deficyt) (skróc)'!$A$60</definedName>
    <definedName name="_edn7" localSheetId="0">'WPF (spłata i deficyt) (skróc)'!$A$61</definedName>
    <definedName name="_edn8" localSheetId="0">'WPF (spłata i deficyt) (skróc)'!$A$62</definedName>
    <definedName name="_edn9" localSheetId="0">'WPF (spłata i deficyt) (skróc)'!$A$63</definedName>
    <definedName name="_ednref1" localSheetId="0">'WPF (spłata i deficyt) (skróc)'!$B$5</definedName>
    <definedName name="_ednref10" localSheetId="0">'WPF (spłata i deficyt) (skróc)'!$B$30</definedName>
    <definedName name="_ednref11" localSheetId="0">'WPF (spłata i deficyt) (skróc)'!$B$31</definedName>
    <definedName name="_ednref12" localSheetId="0">'WPF (spłata i deficyt) (skróc)'!$B$33</definedName>
    <definedName name="_ednref13" localSheetId="0">'WPF (spłata i deficyt) (skróc)'!$B$34</definedName>
    <definedName name="_ednref14" localSheetId="0">'WPF (spłata i deficyt) (skróc)'!$B$35</definedName>
    <definedName name="_ednref15" localSheetId="0">'WPF (spłata i deficyt) (skróc)'!$B$36</definedName>
    <definedName name="_ednref16" localSheetId="0">'WPF (spłata i deficyt) (skróc)'!$B$37</definedName>
    <definedName name="_ednref17" localSheetId="0">'WPF (spłata i deficyt) (skróc)'!$B$38</definedName>
    <definedName name="_ednref2" localSheetId="0">'WPF (spłata i deficyt) (skróc)'!$B$9</definedName>
    <definedName name="_ednref3" localSheetId="0">'WPF (spłata i deficyt) (skróc)'!$B$10</definedName>
    <definedName name="_ednref4" localSheetId="0">'WPF (spłata i deficyt) (skróc)'!$B$11</definedName>
    <definedName name="_ednref5" localSheetId="0">'WPF (spłata i deficyt) (skróc)'!$B$14</definedName>
    <definedName name="_ednref6" localSheetId="0">'WPF (spłata i deficyt) (skróc)'!$B$18</definedName>
    <definedName name="_ednref7" localSheetId="0">'WPF (spłata i deficyt) (skróc)'!$B$25</definedName>
    <definedName name="_ednref8" localSheetId="0">'WPF (spłata i deficyt) (skróc)'!$B$27</definedName>
    <definedName name="_ednref9" localSheetId="0">'WPF (spłata i deficyt) (skróc)'!$B$28</definedName>
  </definedNames>
  <calcPr fullCalcOnLoad="1"/>
</workbook>
</file>

<file path=xl/sharedStrings.xml><?xml version="1.0" encoding="utf-8"?>
<sst xmlns="http://schemas.openxmlformats.org/spreadsheetml/2006/main" count="130" uniqueCount="91">
  <si>
    <t>Lp.</t>
  </si>
  <si>
    <t>Wyszczególnienie</t>
  </si>
  <si>
    <t>Rok 2011</t>
  </si>
  <si>
    <t>Rok 2012</t>
  </si>
  <si>
    <t>Rok 2014</t>
  </si>
  <si>
    <t>a</t>
  </si>
  <si>
    <t>b</t>
  </si>
  <si>
    <t>c</t>
  </si>
  <si>
    <t xml:space="preserve">  z tytułu gwarancji i poręczeń, w tym:</t>
  </si>
  <si>
    <t>d</t>
  </si>
  <si>
    <t>e</t>
  </si>
  <si>
    <t>Środki do dyspozycji (3+4+5)</t>
  </si>
  <si>
    <t>Inne rozchody (bez spłaty długu np. udzielane pożyczki)</t>
  </si>
  <si>
    <t>Środki do dyspozycji na wydatki majątkowe (6-7-8)</t>
  </si>
  <si>
    <t xml:space="preserve">15. </t>
  </si>
  <si>
    <t>Wydatki bieżące razem (2 + 7b)</t>
  </si>
  <si>
    <t>Wydatki ogółem (10+19)</t>
  </si>
  <si>
    <t>Wynik budżetu (1 - 20)</t>
  </si>
  <si>
    <t xml:space="preserve">Przychody budżetu </t>
  </si>
  <si>
    <t>Rozchody budżetu (7a+8)</t>
  </si>
  <si>
    <t>nadwyżka z lat ubiegłych</t>
  </si>
  <si>
    <t>wolne środki</t>
  </si>
  <si>
    <t>przychody z tytułu kredytów, pożyczek, obligacji</t>
  </si>
  <si>
    <t>przychody z prywatyzacji</t>
  </si>
  <si>
    <t>przychody ze spłaty udzielonych pożyczek</t>
  </si>
  <si>
    <t>*   Kwoty w poz.: 1, 1a, 1c, 2, 2c, 2d, 7, 7a, 7b, 11, 13, 13a, 14, 15 oraz 16 (komórki oznaczone kolorem niebieskim) należy wykazać w całym okresie, na który zaciągnięto oraz planuje się zaciągnąć zobowiązania.</t>
  </si>
  <si>
    <t>Wynik budżetu po wykonaniu wydatków bieżących (bez obsługi długu) (1-2) </t>
  </si>
  <si>
    <t>Spłata i obsługa długu, z tego: </t>
  </si>
  <si>
    <t>dochody bieżące</t>
  </si>
  <si>
    <t xml:space="preserve">dochody majątkowe,  w tym: </t>
  </si>
  <si>
    <t>ze sprzedaży majątku</t>
  </si>
  <si>
    <t xml:space="preserve">Nadwyżka budżetowa z lat ubiegłych plus wolne środki, zgodnie z art. 217 ufp, w tym </t>
  </si>
  <si>
    <t>nadwyżka budżetowa z lat ubiegłych plus wolne środki, zgodnie z art. 217 ufp, zaangażowane na pokrycie deficytu budżetu roku bieżącego</t>
  </si>
  <si>
    <t>rozchody z tytułu spłaty rat kapitałowych oraz wykupu obligacji</t>
  </si>
  <si>
    <t>wydatki bieżące na obsługę długu</t>
  </si>
  <si>
    <t>wydatki majątkowe objęte limitem art. 226 ust. 4 ufp</t>
  </si>
  <si>
    <t>kwota wyłączeń z art. 243 ust. 3 pkt 1 ufp oraz z art. 170 ust. 3 sufp przypadająca na dany rok budżetowy</t>
  </si>
  <si>
    <t>Sposób sfinansowania spłaty długu (kwota powinna być zgodna z kwotą wykazaną w poz. 7a),
z tego:</t>
  </si>
  <si>
    <t>** powinna zostać spełniona zależność odnośnie lewej strony wzoru po uwzględnieniu poz. 14 w stosunku do prawej strony wzoru - niewłaściwe skreślić</t>
  </si>
  <si>
    <t>Szczegółowy kształt i zakres danych budżetowych WPF</t>
  </si>
  <si>
    <t>f</t>
  </si>
  <si>
    <t>nadwyżka bieżąca</t>
  </si>
  <si>
    <t>Rok 2015</t>
  </si>
  <si>
    <t>Rok 2016</t>
  </si>
  <si>
    <t>Rok 2017</t>
  </si>
  <si>
    <t>Rok 2018</t>
  </si>
  <si>
    <r>
      <t>Dochody ogółem</t>
    </r>
    <r>
      <rPr>
        <u val="single"/>
        <vertAlign val="superscript"/>
        <sz val="10"/>
        <rFont val="Times New Roman"/>
        <family val="1"/>
      </rPr>
      <t>[1]</t>
    </r>
    <r>
      <rPr>
        <u val="single"/>
        <sz val="10"/>
        <rFont val="Times New Roman"/>
        <family val="1"/>
      </rPr>
      <t xml:space="preserve">, w tym: </t>
    </r>
  </si>
  <si>
    <r>
      <t>Wydatki bieżące</t>
    </r>
    <r>
      <rPr>
        <u val="single"/>
        <vertAlign val="superscript"/>
        <sz val="10"/>
        <rFont val="Times New Roman"/>
        <family val="1"/>
      </rPr>
      <t>[2]</t>
    </r>
    <r>
      <rPr>
        <u val="single"/>
        <sz val="10"/>
        <rFont val="Times New Roman"/>
        <family val="1"/>
      </rPr>
      <t xml:space="preserve"> (bez odsetek i prowizji od kredytów i pożyczek oraz wyemitowanych papierów wartościowych ), w tym:</t>
    </r>
  </si>
  <si>
    <r>
      <t>na wynagrodzenia i składki od nich naliczane</t>
    </r>
    <r>
      <rPr>
        <u val="single"/>
        <vertAlign val="superscript"/>
        <sz val="10"/>
        <rFont val="Times New Roman"/>
        <family val="1"/>
      </rPr>
      <t>[3]</t>
    </r>
  </si>
  <si>
    <r>
      <t>związane z funkcjonowaniem organów JST</t>
    </r>
    <r>
      <rPr>
        <u val="single"/>
        <vertAlign val="superscript"/>
        <sz val="10"/>
        <rFont val="Times New Roman"/>
        <family val="1"/>
      </rPr>
      <t>[4]</t>
    </r>
  </si>
  <si>
    <t>gwarancje i poręczenia podlegające wyłączeniu z limitów spłaty zobowiązań z art. 243 ufp/169sufp</t>
  </si>
  <si>
    <r>
      <t>wydatki bieżące objęte limitem art. 226 ust. 4 ufp</t>
    </r>
    <r>
      <rPr>
        <u val="single"/>
        <vertAlign val="superscript"/>
        <sz val="10"/>
        <rFont val="Times New Roman"/>
        <family val="1"/>
      </rPr>
      <t>[5]</t>
    </r>
  </si>
  <si>
    <r>
      <t>Inne przychody niezwiązane z zaciągnięciem długu</t>
    </r>
    <r>
      <rPr>
        <u val="single"/>
        <vertAlign val="superscript"/>
        <sz val="10"/>
        <rFont val="Times New Roman"/>
        <family val="1"/>
      </rPr>
      <t>[6]</t>
    </r>
  </si>
  <si>
    <r>
      <t>Wydatki majątkowe</t>
    </r>
    <r>
      <rPr>
        <u val="single"/>
        <vertAlign val="superscript"/>
        <sz val="10"/>
        <rFont val="Times New Roman"/>
        <family val="1"/>
      </rPr>
      <t>[7]</t>
    </r>
    <r>
      <rPr>
        <u val="single"/>
        <sz val="10"/>
        <rFont val="Times New Roman"/>
        <family val="1"/>
      </rPr>
      <t>,  w tym:</t>
    </r>
  </si>
  <si>
    <r>
      <t>Przychody (kredyty, pożyczki, emisje obligacji)</t>
    </r>
    <r>
      <rPr>
        <u val="single"/>
        <vertAlign val="superscript"/>
        <sz val="10"/>
        <rFont val="Times New Roman"/>
        <family val="1"/>
      </rPr>
      <t>[8]</t>
    </r>
  </si>
  <si>
    <r>
      <t>Wynik finansowy budżetu (9-10+11)</t>
    </r>
    <r>
      <rPr>
        <u val="single"/>
        <vertAlign val="superscript"/>
        <sz val="10"/>
        <rFont val="Times New Roman"/>
        <family val="1"/>
      </rPr>
      <t>[9]</t>
    </r>
  </si>
  <si>
    <r>
      <t>Kwota długu</t>
    </r>
    <r>
      <rPr>
        <u val="single"/>
        <vertAlign val="superscript"/>
        <sz val="10"/>
        <rFont val="Times New Roman"/>
        <family val="1"/>
      </rPr>
      <t>[10]</t>
    </r>
    <r>
      <rPr>
        <u val="single"/>
        <sz val="10"/>
        <rFont val="Times New Roman"/>
        <family val="1"/>
      </rPr>
      <t>, w tym:</t>
    </r>
  </si>
  <si>
    <r>
      <t>łączna kwota wyłączeń z art. 243 ust. 3 pkt 1 ufp oraz z art. 170 ust. 3 sufp</t>
    </r>
    <r>
      <rPr>
        <u val="single"/>
        <vertAlign val="superscript"/>
        <sz val="10"/>
        <rFont val="Times New Roman"/>
        <family val="1"/>
      </rPr>
      <t>[11]</t>
    </r>
  </si>
  <si>
    <r>
      <t>Kwota zobowiązań związku współtworzonego przez jst przypadających do spłaty w danym roku budżetowym podlegające doliczeniu zgodnie z art. 244 ufp</t>
    </r>
    <r>
      <rPr>
        <u val="single"/>
        <vertAlign val="superscript"/>
        <sz val="10"/>
        <rFont val="Times New Roman"/>
        <family val="1"/>
      </rPr>
      <t>[12]</t>
    </r>
  </si>
  <si>
    <r>
      <t>Planowana łączna kwota spłaty zobowiązań</t>
    </r>
    <r>
      <rPr>
        <u val="single"/>
        <vertAlign val="superscript"/>
        <sz val="10"/>
        <rFont val="Times New Roman"/>
        <family val="1"/>
      </rPr>
      <t>[13]</t>
    </r>
  </si>
  <si>
    <r>
      <t>Maksymalny dopuszczalny wskaźnik spłaty  z art. 243 ufp</t>
    </r>
    <r>
      <rPr>
        <u val="single"/>
        <vertAlign val="superscript"/>
        <sz val="10"/>
        <rFont val="Times New Roman"/>
        <family val="1"/>
      </rPr>
      <t>[14]</t>
    </r>
  </si>
  <si>
    <r>
      <t xml:space="preserve">Spełnienie wskaźnika spłaty z art. 243 ufp po uwzględnieniu art. 244 ufp </t>
    </r>
    <r>
      <rPr>
        <u val="single"/>
        <vertAlign val="superscript"/>
        <sz val="10"/>
        <rFont val="Times New Roman"/>
        <family val="1"/>
      </rPr>
      <t>[15]</t>
    </r>
  </si>
  <si>
    <r>
      <t>Spłata zadłużenia/dochody ogółem (7-13a +2c –2d):1)  -max 15%  z art. 169 sufp</t>
    </r>
    <r>
      <rPr>
        <u val="single"/>
        <vertAlign val="superscript"/>
        <sz val="10"/>
        <rFont val="Times New Roman"/>
        <family val="1"/>
      </rPr>
      <t>[16]</t>
    </r>
  </si>
  <si>
    <r>
      <t>Zadłużenie/dochody ogółem (13 –13a):1) - max 60% z art. 170 sufp</t>
    </r>
    <r>
      <rPr>
        <u val="single"/>
        <vertAlign val="superscript"/>
        <sz val="10"/>
        <rFont val="Times New Roman"/>
        <family val="1"/>
      </rPr>
      <t>[17]</t>
    </r>
  </si>
  <si>
    <t xml:space="preserve">Rok 2013 </t>
  </si>
  <si>
    <r>
      <t>[1]</t>
    </r>
    <r>
      <rPr>
        <u val="single"/>
        <sz val="10"/>
        <rFont val="Times New Roman"/>
        <family val="1"/>
      </rPr>
      <t xml:space="preserve"> Pozycja 1 jest sumą pozycji 1a+1b.</t>
    </r>
  </si>
  <si>
    <r>
      <t>[2]</t>
    </r>
    <r>
      <rPr>
        <u val="single"/>
        <sz val="10"/>
        <rFont val="Times New Roman"/>
        <family val="1"/>
      </rPr>
      <t xml:space="preserve"> Poz. 2 nie musi być sumą podpozycji. Pozycja powinna zawierać też spłatę zobowiązań wymagalnych z lat ubiegłych stanowiących wydatki bieżące, o ile takie powstały.</t>
    </r>
  </si>
  <si>
    <r>
      <t xml:space="preserve">[3] </t>
    </r>
    <r>
      <rPr>
        <u val="single"/>
        <sz val="10"/>
        <rFont val="Times New Roman"/>
        <family val="1"/>
      </rPr>
      <t>W tej pozycji należy wykazać wynagrodzenie ze wszystkich tytułów, a nie tylko wynagrodzenia ze stosunku o pracę.</t>
    </r>
  </si>
  <si>
    <r>
      <t>[4]</t>
    </r>
    <r>
      <rPr>
        <u val="single"/>
        <sz val="10"/>
        <rFont val="Times New Roman"/>
        <family val="1"/>
      </rPr>
      <t xml:space="preserve"> Za wydatki związane z funkcjonowaniem organów JST proponuje się uznać wydatki klasyfikowane w rozdziałach 75017-75020, 75022-75023.</t>
    </r>
  </si>
  <si>
    <r>
      <t>[5]</t>
    </r>
    <r>
      <rPr>
        <u val="single"/>
        <sz val="10"/>
        <rFont val="Times New Roman"/>
        <family val="1"/>
      </rPr>
      <t xml:space="preserve"> Kwota wykazana w tej pozycji musi być zgodna z kwotą wykazaną w załączniku przedsięwzięć.</t>
    </r>
  </si>
  <si>
    <r>
      <t>[6]</t>
    </r>
    <r>
      <rPr>
        <u val="single"/>
        <sz val="10"/>
        <rFont val="Times New Roman"/>
        <family val="1"/>
      </rPr>
      <t xml:space="preserve"> Inne przychody w tej pozycji to: prywatyzacja, zwrot do budżetu od innych podmiotów udzielonych pożyczek.</t>
    </r>
  </si>
  <si>
    <r>
      <t>[7]</t>
    </r>
    <r>
      <rPr>
        <u val="single"/>
        <sz val="10"/>
        <rFont val="Times New Roman"/>
        <family val="1"/>
      </rPr>
      <t xml:space="preserve">   Pozycja powinna zawierać też spłatę zobowiązań wymagalnych z lat ubiegłych stanowiących wydatki majątkowe, o ile takie powstały.</t>
    </r>
  </si>
  <si>
    <r>
      <t>[8]</t>
    </r>
    <r>
      <rPr>
        <u val="single"/>
        <sz val="10"/>
        <rFont val="Times New Roman"/>
        <family val="1"/>
      </rPr>
      <t xml:space="preserve"> Wszystkie kredyty i pożyczki oraz emitowane papiery wartościowe, z wyjątkiem art. 89 ust. 1 pkt 1 ufp.</t>
    </r>
  </si>
  <si>
    <r>
      <t>[9]</t>
    </r>
    <r>
      <rPr>
        <u val="single"/>
        <sz val="10"/>
        <rFont val="Times New Roman"/>
        <family val="1"/>
      </rPr>
      <t xml:space="preserve"> Wynik finansowy budżetu jest odmienną pozycją niż wynik budżetu w tradycyjnym rozumieniu (dochody- wydatki), gdyż do wyniku finansowego budżetu włączono także przychody i rozchody.</t>
    </r>
  </si>
  <si>
    <r>
      <t xml:space="preserve">[10] </t>
    </r>
    <r>
      <rPr>
        <u val="single"/>
        <sz val="10"/>
        <rFont val="Times New Roman"/>
        <family val="1"/>
      </rPr>
      <t>W pozycji tej należy podać łączną kwotę długu na koniec roku budżetowego z wszystkich tytułów dłużnych i elementów wpływających na dług m.in. zobowiązania wymagalne, umorzenia pożyczek, zmiany     kursowe. Natomiast w objaśnieniach należałoby wykazać</t>
    </r>
  </si>
  <si>
    <r>
      <t>[11]</t>
    </r>
    <r>
      <rPr>
        <u val="single"/>
        <sz val="10"/>
        <rFont val="Times New Roman"/>
        <family val="1"/>
      </rPr>
      <t xml:space="preserve"> Skrót sufp oznacza ustawę z dnia 30 czerwca 2005 r. o finansach publicznych (Dz.U. Nr 249. poz. 2104 ze zm.).</t>
    </r>
  </si>
  <si>
    <r>
      <t xml:space="preserve">[12] </t>
    </r>
    <r>
      <rPr>
        <u val="single"/>
        <sz val="10"/>
        <rFont val="Times New Roman"/>
        <family val="1"/>
      </rPr>
      <t>W pozycji podaje się kwotę, o której mowa w art. 244 ufp.</t>
    </r>
  </si>
  <si>
    <r>
      <t xml:space="preserve">[13] </t>
    </r>
    <r>
      <rPr>
        <u val="single"/>
        <sz val="10"/>
        <rFont val="Times New Roman"/>
        <family val="1"/>
      </rPr>
      <t>W pozycji tej pokazuje się wartość wynikającą z obliczeń przeprowadzonych dla lewej strony wzoru, określonego w art. 243 ufp.</t>
    </r>
  </si>
  <si>
    <r>
      <t>[14]</t>
    </r>
    <r>
      <rPr>
        <u val="single"/>
        <sz val="10"/>
        <rFont val="Times New Roman"/>
        <family val="1"/>
      </rPr>
      <t xml:space="preserve"> W pozycji tej pokazuje się wartość wynikającą z obliczeń przeprowadzonych dla prawej strony wzoru, o którym mowa w art. 243 ufp.</t>
    </r>
  </si>
  <si>
    <r>
      <t>[15]</t>
    </r>
    <r>
      <rPr>
        <u val="single"/>
        <sz val="10"/>
        <rFont val="Times New Roman"/>
        <family val="1"/>
      </rPr>
      <t xml:space="preserve"> W pozycji 16 należy wyliczyć lewą stronę wzoru z uwzględnieniem pozycji 14 i porównać z prawą stroną wzoru wyliczoną w poz. 15, co pozwoli określić czy został spełniony warunek art. 243 ufp</t>
    </r>
  </si>
  <si>
    <r>
      <t>[16]</t>
    </r>
    <r>
      <rPr>
        <u val="single"/>
        <sz val="10"/>
        <rFont val="Times New Roman"/>
        <family val="1"/>
      </rPr>
      <t xml:space="preserve"> Poz. 17-18 są wypełniane tylko do roku 2013 włącznie. </t>
    </r>
  </si>
  <si>
    <r>
      <t xml:space="preserve">[17] </t>
    </r>
    <r>
      <rPr>
        <u val="single"/>
        <sz val="10"/>
        <rFont val="Times New Roman"/>
        <family val="1"/>
      </rPr>
      <t>W pozycjach 17 i 18 nie uwzględnia się zobowiązań związku współtworzonego przez jednostkę samorządu terytorialnego.</t>
    </r>
  </si>
  <si>
    <r>
      <t>Zgodny z  art. 243 ufp/</t>
    </r>
    <r>
      <rPr>
        <strike/>
        <sz val="10"/>
        <rFont val="Times New Roman"/>
        <family val="1"/>
      </rPr>
      <t>niezgodny z art. 243**</t>
    </r>
  </si>
  <si>
    <t>Rok 2019</t>
  </si>
  <si>
    <t>Rok 2020</t>
  </si>
  <si>
    <t>Rok 2021</t>
  </si>
  <si>
    <t>Rok 2022</t>
  </si>
  <si>
    <t>Rok 2023</t>
  </si>
  <si>
    <t xml:space="preserve">Załącznik Nr 1 do Uchwały Nr </t>
  </si>
  <si>
    <t xml:space="preserve"> Rady Miasta Sanoka z dnia 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</si>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</sst>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yyyy\-mm\-dd"/>
    <numFmt numFmtId="170" formatCode="_-* #,##0.0000\ _z_ł_-;\-* #,##0.0000\ _z_ł_-;_-* &quot;-&quot;????\ _z_ł_-;_-@_-"/>
    <numFmt numFmtId="171" formatCode="_-* #,##0.000\ _z_ł_-;\-* #,##0.000\ _z_ł_-;_-* &quot;-&quot;???\ _z_ł_-;_-@_-"/>
  </numFmts>
  <fonts count="32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u val="single"/>
      <sz val="10"/>
      <name val="Times New Roman"/>
      <family val="1"/>
    </font>
    <font>
      <u val="single"/>
      <vertAlign val="superscript"/>
      <sz val="10"/>
      <name val="Times New Roman"/>
      <family val="1"/>
    </font>
    <font>
      <sz val="9"/>
      <name val="Times New Roman"/>
      <family val="1"/>
    </font>
    <font>
      <strike/>
      <sz val="10"/>
      <name val="Times New Roman"/>
      <family val="1"/>
    </font>
    <font>
      <sz val="10"/>
      <color indexed="10"/>
      <name val="Arial"/>
      <family val="0"/>
    </font>
    <font>
      <sz val="9"/>
      <color indexed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63">
    <xf numFmtId="0" fontId="0" fillId="0" borderId="0" xfId="0" applyAlignment="1">
      <alignment/>
    </xf>
    <xf numFmtId="4" fontId="1" fillId="0" borderId="10" xfId="0" applyNumberFormat="1" applyFont="1" applyFill="1" applyBorder="1" applyAlignment="1">
      <alignment horizontal="right" wrapText="1"/>
    </xf>
    <xf numFmtId="43" fontId="1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10" fontId="1" fillId="0" borderId="10" xfId="0" applyNumberFormat="1" applyFont="1" applyFill="1" applyBorder="1" applyAlignment="1">
      <alignment horizontal="right" wrapText="1"/>
    </xf>
    <xf numFmtId="0" fontId="5" fillId="0" borderId="12" xfId="44" applyFont="1" applyFill="1" applyBorder="1" applyAlignment="1" applyProtection="1">
      <alignment horizontal="justify" vertical="top" wrapText="1"/>
      <protection/>
    </xf>
    <xf numFmtId="0" fontId="1" fillId="0" borderId="13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justify" vertical="top" wrapText="1"/>
    </xf>
    <xf numFmtId="0" fontId="5" fillId="0" borderId="12" xfId="44" applyFont="1" applyFill="1" applyBorder="1" applyAlignment="1" applyProtection="1">
      <alignment vertical="top" wrapText="1"/>
      <protection/>
    </xf>
    <xf numFmtId="0" fontId="5" fillId="0" borderId="13" xfId="44" applyFont="1" applyFill="1" applyBorder="1" applyAlignment="1" applyProtection="1">
      <alignment horizontal="justify" vertical="top" wrapText="1"/>
      <protection/>
    </xf>
    <xf numFmtId="0" fontId="5" fillId="0" borderId="11" xfId="44" applyFont="1" applyFill="1" applyBorder="1" applyAlignment="1" applyProtection="1">
      <alignment horizontal="justify" vertical="top" wrapText="1"/>
      <protection/>
    </xf>
    <xf numFmtId="0" fontId="1" fillId="0" borderId="10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justify" vertical="top" wrapText="1"/>
    </xf>
    <xf numFmtId="0" fontId="5" fillId="0" borderId="10" xfId="44" applyFont="1" applyFill="1" applyBorder="1" applyAlignment="1" applyProtection="1">
      <alignment horizontal="justify" vertical="top" wrapText="1"/>
      <protection/>
    </xf>
    <xf numFmtId="0" fontId="7" fillId="0" borderId="0" xfId="0" applyFont="1" applyFill="1" applyAlignment="1">
      <alignment horizontal="justify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justify" vertical="top" wrapText="1"/>
    </xf>
    <xf numFmtId="4" fontId="1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 horizontal="justify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41" fontId="1" fillId="0" borderId="10" xfId="0" applyNumberFormat="1" applyFont="1" applyFill="1" applyBorder="1" applyAlignment="1">
      <alignment horizontal="right" wrapText="1"/>
    </xf>
    <xf numFmtId="41" fontId="1" fillId="0" borderId="10" xfId="0" applyNumberFormat="1" applyFont="1" applyFill="1" applyBorder="1" applyAlignment="1">
      <alignment horizontal="right" vertical="top" wrapText="1"/>
    </xf>
    <xf numFmtId="41" fontId="11" fillId="0" borderId="10" xfId="0" applyNumberFormat="1" applyFont="1" applyFill="1" applyBorder="1" applyAlignment="1">
      <alignment horizontal="center" vertical="top" wrapText="1"/>
    </xf>
    <xf numFmtId="41" fontId="1" fillId="0" borderId="10" xfId="0" applyNumberFormat="1" applyFont="1" applyFill="1" applyBorder="1" applyAlignment="1">
      <alignment horizontal="center" vertical="top" wrapText="1"/>
    </xf>
    <xf numFmtId="41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right" vertical="top" wrapText="1"/>
    </xf>
    <xf numFmtId="41" fontId="13" fillId="0" borderId="0" xfId="0" applyNumberFormat="1" applyFont="1" applyFill="1" applyAlignment="1">
      <alignment/>
    </xf>
    <xf numFmtId="41" fontId="13" fillId="0" borderId="0" xfId="0" applyNumberFormat="1" applyFont="1" applyFill="1" applyBorder="1" applyAlignment="1">
      <alignment/>
    </xf>
    <xf numFmtId="41" fontId="11" fillId="0" borderId="1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/>
    </xf>
    <xf numFmtId="41" fontId="1" fillId="0" borderId="1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1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41" fontId="1" fillId="0" borderId="0" xfId="0" applyNumberFormat="1" applyFont="1" applyFill="1" applyBorder="1" applyAlignment="1">
      <alignment horizontal="right" wrapText="1"/>
    </xf>
    <xf numFmtId="171" fontId="1" fillId="0" borderId="10" xfId="0" applyNumberFormat="1" applyFont="1" applyFill="1" applyBorder="1" applyAlignment="1">
      <alignment horizontal="right" wrapText="1"/>
    </xf>
    <xf numFmtId="171" fontId="1" fillId="0" borderId="10" xfId="0" applyNumberFormat="1" applyFont="1" applyFill="1" applyBorder="1" applyAlignment="1">
      <alignment horizontal="right" vertical="top" wrapText="1"/>
    </xf>
    <xf numFmtId="41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0" xfId="44" applyFont="1" applyFill="1" applyAlignment="1" applyProtection="1">
      <alignment wrapText="1"/>
      <protection/>
    </xf>
    <xf numFmtId="0" fontId="5" fillId="0" borderId="0" xfId="44" applyFont="1" applyFill="1" applyAlignment="1" applyProtection="1">
      <alignment wrapText="1"/>
      <protection/>
    </xf>
    <xf numFmtId="0" fontId="7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107"/>
  <sheetViews>
    <sheetView tabSelected="1" zoomScalePageLayoutView="0" workbookViewId="0" topLeftCell="K10">
      <selection activeCell="C1" sqref="C1:C16384"/>
    </sheetView>
  </sheetViews>
  <sheetFormatPr defaultColWidth="9.140625" defaultRowHeight="12.75"/>
  <cols>
    <col min="1" max="1" width="3.8515625" style="25" customWidth="1"/>
    <col min="2" max="2" width="73.7109375" style="25" customWidth="1"/>
    <col min="3" max="3" width="12.7109375" style="25" hidden="1" customWidth="1"/>
    <col min="4" max="5" width="12.7109375" style="24" customWidth="1"/>
    <col min="6" max="7" width="12.7109375" style="25" customWidth="1"/>
    <col min="8" max="10" width="14.7109375" style="25" customWidth="1"/>
    <col min="11" max="12" width="14.00390625" style="50" bestFit="1" customWidth="1"/>
    <col min="13" max="13" width="14.00390625" style="50" customWidth="1"/>
    <col min="14" max="15" width="14.140625" style="50" bestFit="1" customWidth="1"/>
    <col min="16" max="16" width="9.140625" style="48" customWidth="1"/>
    <col min="17" max="16384" width="9.140625" style="25" customWidth="1"/>
  </cols>
  <sheetData>
    <row r="1" spans="1:16" s="33" customFormat="1" ht="15.75">
      <c r="A1" s="32" t="s">
        <v>88</v>
      </c>
      <c r="D1" s="34"/>
      <c r="E1" s="34"/>
      <c r="K1" s="43"/>
      <c r="L1" s="43"/>
      <c r="M1" s="43"/>
      <c r="N1" s="43"/>
      <c r="O1" s="43"/>
      <c r="P1" s="44"/>
    </row>
    <row r="2" spans="1:16" s="33" customFormat="1" ht="15.75">
      <c r="A2" s="32" t="s">
        <v>89</v>
      </c>
      <c r="D2" s="34"/>
      <c r="E2" s="34"/>
      <c r="K2" s="43"/>
      <c r="L2" s="43"/>
      <c r="M2" s="43"/>
      <c r="N2" s="43"/>
      <c r="O2" s="43"/>
      <c r="P2" s="44"/>
    </row>
    <row r="3" spans="1:16" s="33" customFormat="1" ht="15.75">
      <c r="A3" s="35" t="s">
        <v>39</v>
      </c>
      <c r="B3" s="36"/>
      <c r="C3" s="36"/>
      <c r="D3" s="34"/>
      <c r="E3" s="34"/>
      <c r="K3" s="43"/>
      <c r="L3" s="43"/>
      <c r="M3" s="43"/>
      <c r="N3" s="43"/>
      <c r="O3" s="43"/>
      <c r="P3" s="44"/>
    </row>
    <row r="4" spans="1:16" s="3" customFormat="1" ht="17.25" customHeight="1">
      <c r="A4" s="27" t="s">
        <v>0</v>
      </c>
      <c r="B4" s="27" t="s">
        <v>1</v>
      </c>
      <c r="C4" s="28" t="s">
        <v>2</v>
      </c>
      <c r="D4" s="29" t="s">
        <v>3</v>
      </c>
      <c r="E4" s="29" t="s">
        <v>64</v>
      </c>
      <c r="F4" s="29" t="s">
        <v>4</v>
      </c>
      <c r="G4" s="30" t="s">
        <v>42</v>
      </c>
      <c r="H4" s="31" t="s">
        <v>43</v>
      </c>
      <c r="I4" s="31" t="s">
        <v>44</v>
      </c>
      <c r="J4" s="31" t="s">
        <v>45</v>
      </c>
      <c r="K4" s="45" t="s">
        <v>83</v>
      </c>
      <c r="L4" s="45" t="s">
        <v>84</v>
      </c>
      <c r="M4" s="45" t="s">
        <v>85</v>
      </c>
      <c r="N4" s="45" t="s">
        <v>86</v>
      </c>
      <c r="O4" s="45" t="s">
        <v>87</v>
      </c>
      <c r="P4" s="46"/>
    </row>
    <row r="5" spans="1:15" ht="15.75">
      <c r="A5" s="18">
        <v>1</v>
      </c>
      <c r="B5" s="8" t="s">
        <v>46</v>
      </c>
      <c r="C5" s="1">
        <f>+C6+C7</f>
        <v>111763549</v>
      </c>
      <c r="D5" s="1">
        <f>+D6+D7</f>
        <v>106239330</v>
      </c>
      <c r="E5" s="37">
        <f>+E6+E7</f>
        <v>111895313.24999999</v>
      </c>
      <c r="F5" s="37">
        <f aca="true" t="shared" si="0" ref="F5:O5">+F6+F7</f>
        <v>113692696.08124998</v>
      </c>
      <c r="G5" s="37">
        <f t="shared" si="0"/>
        <v>116535013.48328122</v>
      </c>
      <c r="H5" s="37">
        <f t="shared" si="0"/>
        <v>119448388.82036324</v>
      </c>
      <c r="I5" s="37">
        <f t="shared" si="0"/>
        <v>122434598.5408723</v>
      </c>
      <c r="J5" s="37">
        <f t="shared" si="0"/>
        <v>125495463.5043941</v>
      </c>
      <c r="K5" s="37">
        <f t="shared" si="0"/>
        <v>128632850.09200394</v>
      </c>
      <c r="L5" s="37">
        <f t="shared" si="0"/>
        <v>131848671.34430404</v>
      </c>
      <c r="M5" s="37">
        <f t="shared" si="0"/>
        <v>134912934.28028753</v>
      </c>
      <c r="N5" s="37">
        <f t="shared" si="0"/>
        <v>138048468.85117522</v>
      </c>
      <c r="O5" s="37">
        <f t="shared" si="0"/>
        <v>141256934.1442544</v>
      </c>
    </row>
    <row r="6" spans="1:15" ht="13.5" customHeight="1">
      <c r="A6" s="19" t="s">
        <v>5</v>
      </c>
      <c r="B6" s="9" t="s">
        <v>28</v>
      </c>
      <c r="C6" s="4">
        <v>89979772</v>
      </c>
      <c r="D6" s="4">
        <v>93236443</v>
      </c>
      <c r="E6" s="42">
        <f>D6*102.5%+2000000</f>
        <v>97567354.07499999</v>
      </c>
      <c r="F6" s="38">
        <f>E6*102.5%</f>
        <v>100006537.92687498</v>
      </c>
      <c r="G6" s="38">
        <f>F6*102.5%</f>
        <v>102506701.37504685</v>
      </c>
      <c r="H6" s="38">
        <f aca="true" t="shared" si="1" ref="H6:L9">G6*102.5%</f>
        <v>105069368.90942301</v>
      </c>
      <c r="I6" s="38">
        <f t="shared" si="1"/>
        <v>107696103.13215858</v>
      </c>
      <c r="J6" s="38">
        <f t="shared" si="1"/>
        <v>110388505.71046253</v>
      </c>
      <c r="K6" s="38">
        <f t="shared" si="1"/>
        <v>113148218.35322408</v>
      </c>
      <c r="L6" s="38">
        <f t="shared" si="1"/>
        <v>115976923.81205468</v>
      </c>
      <c r="M6" s="38">
        <f aca="true" t="shared" si="2" ref="M6:O11">L6*102.3%</f>
        <v>118644393.05973193</v>
      </c>
      <c r="N6" s="38">
        <f t="shared" si="2"/>
        <v>121373214.10010575</v>
      </c>
      <c r="O6" s="38">
        <f t="shared" si="2"/>
        <v>124164798.02440816</v>
      </c>
    </row>
    <row r="7" spans="1:15" ht="13.5" customHeight="1">
      <c r="A7" s="19" t="s">
        <v>6</v>
      </c>
      <c r="B7" s="9" t="s">
        <v>29</v>
      </c>
      <c r="C7" s="4">
        <v>21783777</v>
      </c>
      <c r="D7" s="4">
        <v>13002887</v>
      </c>
      <c r="E7" s="38">
        <f>D7*102.5%+1000000</f>
        <v>14327959.174999999</v>
      </c>
      <c r="F7" s="38">
        <f>E7*102.5%-1000000</f>
        <v>13686158.154374998</v>
      </c>
      <c r="G7" s="38">
        <f>F7*102.5%</f>
        <v>14028312.108234372</v>
      </c>
      <c r="H7" s="38">
        <f>G7*102.5%</f>
        <v>14379019.91094023</v>
      </c>
      <c r="I7" s="38">
        <f aca="true" t="shared" si="3" ref="I7:O7">H7*102.5%</f>
        <v>14738495.408713734</v>
      </c>
      <c r="J7" s="38">
        <f t="shared" si="3"/>
        <v>15106957.793931575</v>
      </c>
      <c r="K7" s="38">
        <f t="shared" si="3"/>
        <v>15484631.738779863</v>
      </c>
      <c r="L7" s="38">
        <f t="shared" si="3"/>
        <v>15871747.53224936</v>
      </c>
      <c r="M7" s="38">
        <f t="shared" si="3"/>
        <v>16268541.220555592</v>
      </c>
      <c r="N7" s="38">
        <f t="shared" si="3"/>
        <v>16675254.75106948</v>
      </c>
      <c r="O7" s="38">
        <f t="shared" si="3"/>
        <v>17092136.119846217</v>
      </c>
    </row>
    <row r="8" spans="1:15" ht="13.5" customHeight="1">
      <c r="A8" s="20" t="s">
        <v>7</v>
      </c>
      <c r="B8" s="10" t="s">
        <v>30</v>
      </c>
      <c r="C8" s="4">
        <v>3191810</v>
      </c>
      <c r="D8" s="4">
        <v>3500000</v>
      </c>
      <c r="E8" s="38">
        <f>D8*102.5%+2412500</f>
        <v>6000000</v>
      </c>
      <c r="F8" s="38">
        <f>E8*102.5%-3400000</f>
        <v>2749999.999999999</v>
      </c>
      <c r="G8" s="38">
        <f>F8*102.5%</f>
        <v>2818749.9999999986</v>
      </c>
      <c r="H8" s="38">
        <f t="shared" si="1"/>
        <v>2889218.749999998</v>
      </c>
      <c r="I8" s="38">
        <f t="shared" si="1"/>
        <v>2961449.2187499977</v>
      </c>
      <c r="J8" s="38">
        <f t="shared" si="1"/>
        <v>3035485.449218747</v>
      </c>
      <c r="K8" s="38">
        <f t="shared" si="1"/>
        <v>3111372.5854492155</v>
      </c>
      <c r="L8" s="38">
        <f t="shared" si="1"/>
        <v>3189156.9000854455</v>
      </c>
      <c r="M8" s="38">
        <f t="shared" si="2"/>
        <v>3262507.5087874103</v>
      </c>
      <c r="N8" s="38">
        <f t="shared" si="2"/>
        <v>3337545.1814895207</v>
      </c>
      <c r="O8" s="38">
        <f t="shared" si="2"/>
        <v>3414308.7206637794</v>
      </c>
    </row>
    <row r="9" spans="1:15" ht="28.5">
      <c r="A9" s="18">
        <v>2</v>
      </c>
      <c r="B9" s="11" t="s">
        <v>47</v>
      </c>
      <c r="C9" s="4">
        <v>86419935.5</v>
      </c>
      <c r="D9" s="4">
        <v>88304472</v>
      </c>
      <c r="E9" s="38">
        <f>D9*102.5%</f>
        <v>90512083.8</v>
      </c>
      <c r="F9" s="38">
        <f>E9*102.5%</f>
        <v>92774885.895</v>
      </c>
      <c r="G9" s="38">
        <f>F9*102.5%</f>
        <v>95094258.04237498</v>
      </c>
      <c r="H9" s="38">
        <f t="shared" si="1"/>
        <v>97471614.49343435</v>
      </c>
      <c r="I9" s="38">
        <f t="shared" si="1"/>
        <v>99908404.8557702</v>
      </c>
      <c r="J9" s="38">
        <f t="shared" si="1"/>
        <v>102406114.97716445</v>
      </c>
      <c r="K9" s="38">
        <f t="shared" si="1"/>
        <v>104966267.85159355</v>
      </c>
      <c r="L9" s="38">
        <f t="shared" si="1"/>
        <v>107590424.54788338</v>
      </c>
      <c r="M9" s="38">
        <f t="shared" si="2"/>
        <v>110065004.31248468</v>
      </c>
      <c r="N9" s="38">
        <f t="shared" si="2"/>
        <v>112596499.41167182</v>
      </c>
      <c r="O9" s="38">
        <f t="shared" si="2"/>
        <v>115186218.89814025</v>
      </c>
    </row>
    <row r="10" spans="1:16" s="55" customFormat="1" ht="15.75">
      <c r="A10" s="19" t="s">
        <v>5</v>
      </c>
      <c r="B10" s="12" t="s">
        <v>48</v>
      </c>
      <c r="C10" s="1">
        <v>42513892</v>
      </c>
      <c r="D10" s="1">
        <v>45960225</v>
      </c>
      <c r="E10" s="37">
        <f aca="true" t="shared" si="4" ref="E10:J10">D10*102.05%</f>
        <v>46902409.6125</v>
      </c>
      <c r="F10" s="37">
        <f t="shared" si="4"/>
        <v>47863909.00955625</v>
      </c>
      <c r="G10" s="37">
        <f t="shared" si="4"/>
        <v>48845119.14425215</v>
      </c>
      <c r="H10" s="37">
        <f t="shared" si="4"/>
        <v>49846444.08670932</v>
      </c>
      <c r="I10" s="37">
        <f t="shared" si="4"/>
        <v>50868296.19048686</v>
      </c>
      <c r="J10" s="37">
        <f t="shared" si="4"/>
        <v>51911096.26239184</v>
      </c>
      <c r="K10" s="38">
        <f>J10*102.5%</f>
        <v>53208873.66895164</v>
      </c>
      <c r="L10" s="38">
        <f>K10*102.5%</f>
        <v>54539095.51067542</v>
      </c>
      <c r="M10" s="38">
        <f t="shared" si="2"/>
        <v>55793494.70742095</v>
      </c>
      <c r="N10" s="38">
        <f t="shared" si="2"/>
        <v>57076745.08569163</v>
      </c>
      <c r="O10" s="38">
        <f t="shared" si="2"/>
        <v>58389510.22266253</v>
      </c>
      <c r="P10" s="51"/>
    </row>
    <row r="11" spans="1:16" s="55" customFormat="1" ht="15.75">
      <c r="A11" s="19" t="s">
        <v>6</v>
      </c>
      <c r="B11" s="12" t="s">
        <v>49</v>
      </c>
      <c r="C11" s="1">
        <v>7514064</v>
      </c>
      <c r="D11" s="1">
        <v>7915790</v>
      </c>
      <c r="E11" s="37">
        <f aca="true" t="shared" si="5" ref="E11:J11">D11*102.5%</f>
        <v>8113684.749999999</v>
      </c>
      <c r="F11" s="37">
        <f t="shared" si="5"/>
        <v>8316526.8687499985</v>
      </c>
      <c r="G11" s="37">
        <f t="shared" si="5"/>
        <v>8524440.040468749</v>
      </c>
      <c r="H11" s="37">
        <f t="shared" si="5"/>
        <v>8737551.041480467</v>
      </c>
      <c r="I11" s="37">
        <f t="shared" si="5"/>
        <v>8955989.817517478</v>
      </c>
      <c r="J11" s="37">
        <f t="shared" si="5"/>
        <v>9179889.562955415</v>
      </c>
      <c r="K11" s="38">
        <f>J11*102.5%</f>
        <v>9409386.802029299</v>
      </c>
      <c r="L11" s="38">
        <f>K11*102.5%</f>
        <v>9644621.47208003</v>
      </c>
      <c r="M11" s="38">
        <f t="shared" si="2"/>
        <v>9866447.765937869</v>
      </c>
      <c r="N11" s="38">
        <f t="shared" si="2"/>
        <v>10093376.064554438</v>
      </c>
      <c r="O11" s="38">
        <f t="shared" si="2"/>
        <v>10325523.71403919</v>
      </c>
      <c r="P11" s="54"/>
    </row>
    <row r="12" spans="1:16" s="55" customFormat="1" ht="13.5" customHeight="1">
      <c r="A12" s="19" t="s">
        <v>7</v>
      </c>
      <c r="B12" s="9" t="s">
        <v>8</v>
      </c>
      <c r="C12" s="1">
        <v>0</v>
      </c>
      <c r="D12" s="1"/>
      <c r="E12" s="37"/>
      <c r="F12" s="38"/>
      <c r="G12" s="37"/>
      <c r="H12" s="56"/>
      <c r="I12" s="56"/>
      <c r="J12" s="56"/>
      <c r="K12" s="47"/>
      <c r="L12" s="47"/>
      <c r="M12" s="47"/>
      <c r="N12" s="47"/>
      <c r="O12" s="47"/>
      <c r="P12" s="54"/>
    </row>
    <row r="13" spans="1:16" s="55" customFormat="1" ht="25.5">
      <c r="A13" s="19" t="s">
        <v>9</v>
      </c>
      <c r="B13" s="9" t="s">
        <v>50</v>
      </c>
      <c r="C13" s="1"/>
      <c r="D13" s="1"/>
      <c r="E13" s="37"/>
      <c r="F13" s="38"/>
      <c r="G13" s="37"/>
      <c r="H13" s="56"/>
      <c r="I13" s="56"/>
      <c r="J13" s="56"/>
      <c r="K13" s="47"/>
      <c r="L13" s="47"/>
      <c r="M13" s="47"/>
      <c r="N13" s="47"/>
      <c r="O13" s="47"/>
      <c r="P13" s="54"/>
    </row>
    <row r="14" spans="1:16" s="55" customFormat="1" ht="15.75">
      <c r="A14" s="20" t="s">
        <v>10</v>
      </c>
      <c r="B14" s="13" t="s">
        <v>51</v>
      </c>
      <c r="C14" s="1">
        <f>2149572-6892</f>
        <v>2142680</v>
      </c>
      <c r="D14" s="1">
        <v>1439480</v>
      </c>
      <c r="E14" s="37">
        <v>980280</v>
      </c>
      <c r="F14" s="38"/>
      <c r="G14" s="37"/>
      <c r="H14" s="56"/>
      <c r="I14" s="56"/>
      <c r="J14" s="56"/>
      <c r="K14" s="47"/>
      <c r="L14" s="47"/>
      <c r="M14" s="47"/>
      <c r="N14" s="47"/>
      <c r="O14" s="47"/>
      <c r="P14" s="54"/>
    </row>
    <row r="15" spans="1:16" s="55" customFormat="1" ht="13.5" customHeight="1">
      <c r="A15" s="6">
        <v>3</v>
      </c>
      <c r="B15" s="14" t="s">
        <v>26</v>
      </c>
      <c r="C15" s="4">
        <f aca="true" t="shared" si="6" ref="C15:O15">+C5-C9</f>
        <v>25343613.5</v>
      </c>
      <c r="D15" s="4">
        <f t="shared" si="6"/>
        <v>17934858</v>
      </c>
      <c r="E15" s="38">
        <f t="shared" si="6"/>
        <v>21383229.449999988</v>
      </c>
      <c r="F15" s="38">
        <f t="shared" si="6"/>
        <v>20917810.186249986</v>
      </c>
      <c r="G15" s="38">
        <f t="shared" si="6"/>
        <v>21440755.44090624</v>
      </c>
      <c r="H15" s="38">
        <f t="shared" si="6"/>
        <v>21976774.326928884</v>
      </c>
      <c r="I15" s="38">
        <f t="shared" si="6"/>
        <v>22526193.685102105</v>
      </c>
      <c r="J15" s="38">
        <f t="shared" si="6"/>
        <v>23089348.52722965</v>
      </c>
      <c r="K15" s="38">
        <f t="shared" si="6"/>
        <v>23666582.240410388</v>
      </c>
      <c r="L15" s="38">
        <f t="shared" si="6"/>
        <v>24258246.796420664</v>
      </c>
      <c r="M15" s="38">
        <f t="shared" si="6"/>
        <v>24847929.967802852</v>
      </c>
      <c r="N15" s="38">
        <f t="shared" si="6"/>
        <v>25451969.4395034</v>
      </c>
      <c r="O15" s="38">
        <f t="shared" si="6"/>
        <v>26070715.246114135</v>
      </c>
      <c r="P15" s="54"/>
    </row>
    <row r="16" spans="1:16" s="55" customFormat="1" ht="12.75">
      <c r="A16" s="18">
        <v>4</v>
      </c>
      <c r="B16" s="15" t="s">
        <v>31</v>
      </c>
      <c r="C16" s="1"/>
      <c r="D16" s="1"/>
      <c r="E16" s="37"/>
      <c r="F16" s="38"/>
      <c r="G16" s="37"/>
      <c r="H16" s="56"/>
      <c r="I16" s="56"/>
      <c r="J16" s="56"/>
      <c r="K16" s="47"/>
      <c r="L16" s="47"/>
      <c r="M16" s="47"/>
      <c r="N16" s="47"/>
      <c r="O16" s="47"/>
      <c r="P16" s="54"/>
    </row>
    <row r="17" spans="1:16" s="55" customFormat="1" ht="25.5">
      <c r="A17" s="20" t="s">
        <v>5</v>
      </c>
      <c r="B17" s="5" t="s">
        <v>32</v>
      </c>
      <c r="C17" s="1"/>
      <c r="D17" s="1"/>
      <c r="E17" s="37"/>
      <c r="F17" s="38"/>
      <c r="G17" s="37"/>
      <c r="H17" s="56"/>
      <c r="I17" s="56"/>
      <c r="J17" s="56"/>
      <c r="K17" s="47"/>
      <c r="L17" s="47"/>
      <c r="M17" s="47"/>
      <c r="N17" s="47"/>
      <c r="O17" s="47"/>
      <c r="P17" s="54"/>
    </row>
    <row r="18" spans="1:16" s="55" customFormat="1" ht="15.75">
      <c r="A18" s="6">
        <v>5</v>
      </c>
      <c r="B18" s="16" t="s">
        <v>52</v>
      </c>
      <c r="C18" s="1"/>
      <c r="D18" s="1"/>
      <c r="E18" s="37"/>
      <c r="F18" s="38"/>
      <c r="G18" s="37"/>
      <c r="H18" s="56"/>
      <c r="I18" s="56"/>
      <c r="J18" s="56"/>
      <c r="K18" s="47"/>
      <c r="L18" s="47"/>
      <c r="M18" s="47"/>
      <c r="N18" s="47"/>
      <c r="O18" s="47"/>
      <c r="P18" s="54"/>
    </row>
    <row r="19" spans="1:16" s="55" customFormat="1" ht="13.5" customHeight="1">
      <c r="A19" s="6">
        <v>6</v>
      </c>
      <c r="B19" s="14" t="s">
        <v>11</v>
      </c>
      <c r="C19" s="1">
        <f aca="true" t="shared" si="7" ref="C19:O19">+C15+C16+C18</f>
        <v>25343613.5</v>
      </c>
      <c r="D19" s="1">
        <f t="shared" si="7"/>
        <v>17934858</v>
      </c>
      <c r="E19" s="37">
        <f t="shared" si="7"/>
        <v>21383229.449999988</v>
      </c>
      <c r="F19" s="37">
        <f t="shared" si="7"/>
        <v>20917810.186249986</v>
      </c>
      <c r="G19" s="37">
        <f t="shared" si="7"/>
        <v>21440755.44090624</v>
      </c>
      <c r="H19" s="37">
        <f t="shared" si="7"/>
        <v>21976774.326928884</v>
      </c>
      <c r="I19" s="37">
        <f t="shared" si="7"/>
        <v>22526193.685102105</v>
      </c>
      <c r="J19" s="37">
        <f t="shared" si="7"/>
        <v>23089348.52722965</v>
      </c>
      <c r="K19" s="37">
        <f t="shared" si="7"/>
        <v>23666582.240410388</v>
      </c>
      <c r="L19" s="37">
        <f t="shared" si="7"/>
        <v>24258246.796420664</v>
      </c>
      <c r="M19" s="37">
        <f t="shared" si="7"/>
        <v>24847929.967802852</v>
      </c>
      <c r="N19" s="37">
        <f t="shared" si="7"/>
        <v>25451969.4395034</v>
      </c>
      <c r="O19" s="37">
        <f t="shared" si="7"/>
        <v>26070715.246114135</v>
      </c>
      <c r="P19" s="54"/>
    </row>
    <row r="20" spans="1:16" s="55" customFormat="1" ht="13.5" customHeight="1">
      <c r="A20" s="18">
        <v>7</v>
      </c>
      <c r="B20" s="15" t="s">
        <v>27</v>
      </c>
      <c r="C20" s="1">
        <f aca="true" t="shared" si="8" ref="C20:O20">+C21+C22</f>
        <v>7664639</v>
      </c>
      <c r="D20" s="1">
        <f t="shared" si="8"/>
        <v>9050157.120000001</v>
      </c>
      <c r="E20" s="37">
        <f t="shared" si="8"/>
        <v>8441503</v>
      </c>
      <c r="F20" s="37">
        <f t="shared" si="8"/>
        <v>7868463</v>
      </c>
      <c r="G20" s="37">
        <f t="shared" si="8"/>
        <v>7284091</v>
      </c>
      <c r="H20" s="37">
        <f t="shared" si="8"/>
        <v>5137233</v>
      </c>
      <c r="I20" s="37">
        <f t="shared" si="8"/>
        <v>4173606.6</v>
      </c>
      <c r="J20" s="37">
        <f t="shared" si="8"/>
        <v>2268291</v>
      </c>
      <c r="K20" s="37">
        <f t="shared" si="8"/>
        <v>1620000</v>
      </c>
      <c r="L20" s="37">
        <f t="shared" si="8"/>
        <v>1549000</v>
      </c>
      <c r="M20" s="37">
        <f t="shared" si="8"/>
        <v>1481000</v>
      </c>
      <c r="N20" s="37">
        <f t="shared" si="8"/>
        <v>1384876</v>
      </c>
      <c r="O20" s="37">
        <f t="shared" si="8"/>
        <v>745157.12</v>
      </c>
      <c r="P20" s="54"/>
    </row>
    <row r="21" spans="1:16" s="55" customFormat="1" ht="13.5" customHeight="1">
      <c r="A21" s="19" t="s">
        <v>5</v>
      </c>
      <c r="B21" s="9" t="s">
        <v>33</v>
      </c>
      <c r="C21" s="1">
        <v>6284339</v>
      </c>
      <c r="D21" s="1">
        <v>6990157.12</v>
      </c>
      <c r="E21" s="37">
        <v>6663503</v>
      </c>
      <c r="F21" s="38">
        <v>6450863</v>
      </c>
      <c r="G21" s="37">
        <v>6211091</v>
      </c>
      <c r="H21" s="37">
        <v>4369313</v>
      </c>
      <c r="I21" s="37">
        <v>3628706.6</v>
      </c>
      <c r="J21" s="37">
        <v>1883291</v>
      </c>
      <c r="K21" s="47">
        <v>1336000</v>
      </c>
      <c r="L21" s="47">
        <v>1336000</v>
      </c>
      <c r="M21" s="47">
        <v>1336000</v>
      </c>
      <c r="N21" s="47">
        <v>1303876</v>
      </c>
      <c r="O21" s="47">
        <v>726157.12</v>
      </c>
      <c r="P21" s="54"/>
    </row>
    <row r="22" spans="1:16" s="55" customFormat="1" ht="13.5" customHeight="1">
      <c r="A22" s="20" t="s">
        <v>6</v>
      </c>
      <c r="B22" s="10" t="s">
        <v>34</v>
      </c>
      <c r="C22" s="1">
        <v>1380300</v>
      </c>
      <c r="D22" s="1">
        <v>2060000</v>
      </c>
      <c r="E22" s="37">
        <v>1778000</v>
      </c>
      <c r="F22" s="38">
        <v>1417600</v>
      </c>
      <c r="G22" s="37">
        <v>1073000</v>
      </c>
      <c r="H22" s="37">
        <v>767920</v>
      </c>
      <c r="I22" s="37">
        <v>544900</v>
      </c>
      <c r="J22" s="37">
        <v>385000</v>
      </c>
      <c r="K22" s="47">
        <v>284000</v>
      </c>
      <c r="L22" s="47">
        <v>213000</v>
      </c>
      <c r="M22" s="47">
        <v>145000</v>
      </c>
      <c r="N22" s="47">
        <v>81000</v>
      </c>
      <c r="O22" s="47">
        <v>19000</v>
      </c>
      <c r="P22" s="54"/>
    </row>
    <row r="23" spans="1:16" s="55" customFormat="1" ht="13.5" customHeight="1">
      <c r="A23" s="6">
        <v>8</v>
      </c>
      <c r="B23" s="14" t="s">
        <v>12</v>
      </c>
      <c r="C23" s="1"/>
      <c r="D23" s="1"/>
      <c r="E23" s="37"/>
      <c r="F23" s="38"/>
      <c r="G23" s="37"/>
      <c r="H23" s="56"/>
      <c r="I23" s="56"/>
      <c r="J23" s="56"/>
      <c r="K23" s="47"/>
      <c r="L23" s="47"/>
      <c r="M23" s="47"/>
      <c r="N23" s="47"/>
      <c r="O23" s="47"/>
      <c r="P23" s="54"/>
    </row>
    <row r="24" spans="1:16" s="55" customFormat="1" ht="13.5" customHeight="1">
      <c r="A24" s="6">
        <v>9</v>
      </c>
      <c r="B24" s="14" t="s">
        <v>13</v>
      </c>
      <c r="C24" s="1">
        <f>+C19-C20-C23</f>
        <v>17678974.5</v>
      </c>
      <c r="D24" s="37">
        <f>+D19-D20-D23</f>
        <v>8884700.879999999</v>
      </c>
      <c r="E24" s="37">
        <f>+E19-E20-E23-0.01</f>
        <v>12941726.439999988</v>
      </c>
      <c r="F24" s="37">
        <f aca="true" t="shared" si="9" ref="F24:O24">+F19-F20-F23</f>
        <v>13049347.186249986</v>
      </c>
      <c r="G24" s="37">
        <f t="shared" si="9"/>
        <v>14156664.440906242</v>
      </c>
      <c r="H24" s="37">
        <f t="shared" si="9"/>
        <v>16839541.326928884</v>
      </c>
      <c r="I24" s="37">
        <f t="shared" si="9"/>
        <v>18352587.085102104</v>
      </c>
      <c r="J24" s="37">
        <f t="shared" si="9"/>
        <v>20821057.52722965</v>
      </c>
      <c r="K24" s="37">
        <f t="shared" si="9"/>
        <v>22046582.240410388</v>
      </c>
      <c r="L24" s="37">
        <f t="shared" si="9"/>
        <v>22709246.796420664</v>
      </c>
      <c r="M24" s="37">
        <f t="shared" si="9"/>
        <v>23366929.967802852</v>
      </c>
      <c r="N24" s="37">
        <f t="shared" si="9"/>
        <v>24067093.4395034</v>
      </c>
      <c r="O24" s="37">
        <f t="shared" si="9"/>
        <v>25325558.126114134</v>
      </c>
      <c r="P24" s="54"/>
    </row>
    <row r="25" spans="1:16" s="55" customFormat="1" ht="15.75">
      <c r="A25" s="18">
        <v>10</v>
      </c>
      <c r="B25" s="8" t="s">
        <v>53</v>
      </c>
      <c r="C25" s="1">
        <v>33882171.5</v>
      </c>
      <c r="D25" s="1">
        <v>18762734</v>
      </c>
      <c r="E25" s="37">
        <v>12941726</v>
      </c>
      <c r="F25" s="37">
        <f aca="true" t="shared" si="10" ref="F25:O25">F24</f>
        <v>13049347.186249986</v>
      </c>
      <c r="G25" s="37">
        <f t="shared" si="10"/>
        <v>14156664.440906242</v>
      </c>
      <c r="H25" s="37">
        <f t="shared" si="10"/>
        <v>16839541.326928884</v>
      </c>
      <c r="I25" s="37">
        <f t="shared" si="10"/>
        <v>18352587.085102104</v>
      </c>
      <c r="J25" s="37">
        <f t="shared" si="10"/>
        <v>20821057.52722965</v>
      </c>
      <c r="K25" s="37">
        <f t="shared" si="10"/>
        <v>22046582.240410388</v>
      </c>
      <c r="L25" s="37">
        <f t="shared" si="10"/>
        <v>22709246.796420664</v>
      </c>
      <c r="M25" s="37">
        <f t="shared" si="10"/>
        <v>23366929.967802852</v>
      </c>
      <c r="N25" s="37">
        <f t="shared" si="10"/>
        <v>24067093.4395034</v>
      </c>
      <c r="O25" s="37">
        <f t="shared" si="10"/>
        <v>25325558.126114134</v>
      </c>
      <c r="P25" s="54"/>
    </row>
    <row r="26" spans="1:16" s="55" customFormat="1" ht="13.5" customHeight="1">
      <c r="A26" s="20" t="s">
        <v>5</v>
      </c>
      <c r="B26" s="10" t="s">
        <v>35</v>
      </c>
      <c r="C26" s="1">
        <f>6892</f>
        <v>6892</v>
      </c>
      <c r="D26" s="1">
        <v>12018129</v>
      </c>
      <c r="E26" s="37">
        <v>9017996</v>
      </c>
      <c r="F26" s="38"/>
      <c r="G26" s="37"/>
      <c r="H26" s="56"/>
      <c r="I26" s="56"/>
      <c r="J26" s="56"/>
      <c r="K26" s="47"/>
      <c r="L26" s="47"/>
      <c r="M26" s="47"/>
      <c r="N26" s="47"/>
      <c r="O26" s="47"/>
      <c r="P26" s="54"/>
    </row>
    <row r="27" spans="1:16" s="55" customFormat="1" ht="15.75">
      <c r="A27" s="6">
        <v>11</v>
      </c>
      <c r="B27" s="16" t="s">
        <v>54</v>
      </c>
      <c r="C27" s="4">
        <v>16203197</v>
      </c>
      <c r="D27" s="4">
        <v>9878033.12</v>
      </c>
      <c r="E27" s="38"/>
      <c r="F27" s="38"/>
      <c r="G27" s="38"/>
      <c r="H27" s="56"/>
      <c r="I27" s="56"/>
      <c r="J27" s="56"/>
      <c r="K27" s="47"/>
      <c r="L27" s="47"/>
      <c r="M27" s="47"/>
      <c r="N27" s="47"/>
      <c r="O27" s="47"/>
      <c r="P27" s="54"/>
    </row>
    <row r="28" spans="1:16" s="55" customFormat="1" ht="15.75">
      <c r="A28" s="6">
        <v>12</v>
      </c>
      <c r="B28" s="16" t="s">
        <v>55</v>
      </c>
      <c r="C28" s="38">
        <f aca="true" t="shared" si="11" ref="C28:O28">+C24-C25+C27</f>
        <v>0</v>
      </c>
      <c r="D28" s="38">
        <f t="shared" si="11"/>
        <v>0</v>
      </c>
      <c r="E28" s="38">
        <f t="shared" si="11"/>
        <v>0.43999998830258846</v>
      </c>
      <c r="F28" s="38">
        <f t="shared" si="11"/>
        <v>0</v>
      </c>
      <c r="G28" s="38">
        <f t="shared" si="11"/>
        <v>0</v>
      </c>
      <c r="H28" s="38">
        <f t="shared" si="11"/>
        <v>0</v>
      </c>
      <c r="I28" s="38">
        <f t="shared" si="11"/>
        <v>0</v>
      </c>
      <c r="J28" s="38">
        <f t="shared" si="11"/>
        <v>0</v>
      </c>
      <c r="K28" s="38">
        <f t="shared" si="11"/>
        <v>0</v>
      </c>
      <c r="L28" s="38">
        <f t="shared" si="11"/>
        <v>0</v>
      </c>
      <c r="M28" s="38">
        <f t="shared" si="11"/>
        <v>0</v>
      </c>
      <c r="N28" s="38">
        <f t="shared" si="11"/>
        <v>0</v>
      </c>
      <c r="O28" s="38">
        <f t="shared" si="11"/>
        <v>0</v>
      </c>
      <c r="P28" s="54"/>
    </row>
    <row r="29" spans="1:16" s="3" customFormat="1" ht="17.25" customHeight="1">
      <c r="A29" s="27" t="s">
        <v>0</v>
      </c>
      <c r="B29" s="27" t="s">
        <v>1</v>
      </c>
      <c r="C29" s="31" t="s">
        <v>2</v>
      </c>
      <c r="D29" s="31" t="s">
        <v>3</v>
      </c>
      <c r="E29" s="39" t="s">
        <v>64</v>
      </c>
      <c r="F29" s="39" t="s">
        <v>4</v>
      </c>
      <c r="G29" s="39" t="s">
        <v>42</v>
      </c>
      <c r="H29" s="39" t="s">
        <v>43</v>
      </c>
      <c r="I29" s="39" t="s">
        <v>44</v>
      </c>
      <c r="J29" s="39" t="s">
        <v>45</v>
      </c>
      <c r="K29" s="45" t="s">
        <v>83</v>
      </c>
      <c r="L29" s="45" t="s">
        <v>84</v>
      </c>
      <c r="M29" s="45" t="s">
        <v>85</v>
      </c>
      <c r="N29" s="45" t="s">
        <v>86</v>
      </c>
      <c r="O29" s="45" t="s">
        <v>87</v>
      </c>
      <c r="P29" s="46"/>
    </row>
    <row r="30" spans="1:16" s="55" customFormat="1" ht="15.75">
      <c r="A30" s="18">
        <v>13</v>
      </c>
      <c r="B30" s="8" t="s">
        <v>56</v>
      </c>
      <c r="C30" s="4">
        <f>39588830.72-3118858</f>
        <v>36469972.72</v>
      </c>
      <c r="D30" s="4">
        <f>32356924.72+2887876</f>
        <v>35244800.72</v>
      </c>
      <c r="E30" s="38">
        <f aca="true" t="shared" si="12" ref="E30:O30">D30-E21</f>
        <v>28581297.72</v>
      </c>
      <c r="F30" s="38">
        <f t="shared" si="12"/>
        <v>22130434.72</v>
      </c>
      <c r="G30" s="38">
        <f t="shared" si="12"/>
        <v>15919343.719999999</v>
      </c>
      <c r="H30" s="38">
        <f t="shared" si="12"/>
        <v>11550030.719999999</v>
      </c>
      <c r="I30" s="38">
        <f t="shared" si="12"/>
        <v>7921324.119999999</v>
      </c>
      <c r="J30" s="38">
        <f t="shared" si="12"/>
        <v>6038033.119999999</v>
      </c>
      <c r="K30" s="38">
        <f t="shared" si="12"/>
        <v>4702033.119999999</v>
      </c>
      <c r="L30" s="38">
        <f t="shared" si="12"/>
        <v>3366033.119999999</v>
      </c>
      <c r="M30" s="38">
        <f t="shared" si="12"/>
        <v>2030033.1199999992</v>
      </c>
      <c r="N30" s="38">
        <f t="shared" si="12"/>
        <v>726157.1199999992</v>
      </c>
      <c r="O30" s="38">
        <f t="shared" si="12"/>
        <v>0</v>
      </c>
      <c r="P30" s="54"/>
    </row>
    <row r="31" spans="1:16" s="55" customFormat="1" ht="15.75">
      <c r="A31" s="19" t="s">
        <v>5</v>
      </c>
      <c r="B31" s="12" t="s">
        <v>57</v>
      </c>
      <c r="C31" s="21"/>
      <c r="D31" s="21"/>
      <c r="E31" s="40"/>
      <c r="F31" s="40"/>
      <c r="G31" s="40"/>
      <c r="H31" s="56"/>
      <c r="I31" s="56"/>
      <c r="J31" s="56"/>
      <c r="K31" s="47"/>
      <c r="L31" s="47"/>
      <c r="M31" s="47"/>
      <c r="N31" s="47"/>
      <c r="O31" s="47"/>
      <c r="P31" s="54"/>
    </row>
    <row r="32" spans="1:16" s="55" customFormat="1" ht="25.5">
      <c r="A32" s="20" t="s">
        <v>6</v>
      </c>
      <c r="B32" s="5" t="s">
        <v>36</v>
      </c>
      <c r="C32" s="21"/>
      <c r="D32" s="21"/>
      <c r="E32" s="40"/>
      <c r="F32" s="40"/>
      <c r="G32" s="40"/>
      <c r="H32" s="56"/>
      <c r="I32" s="56"/>
      <c r="J32" s="56"/>
      <c r="K32" s="47"/>
      <c r="L32" s="47"/>
      <c r="M32" s="47"/>
      <c r="N32" s="47"/>
      <c r="O32" s="47"/>
      <c r="P32" s="54"/>
    </row>
    <row r="33" spans="1:16" s="55" customFormat="1" ht="28.5">
      <c r="A33" s="6">
        <v>14</v>
      </c>
      <c r="B33" s="16" t="s">
        <v>58</v>
      </c>
      <c r="C33" s="21"/>
      <c r="D33" s="21"/>
      <c r="E33" s="40"/>
      <c r="F33" s="40"/>
      <c r="G33" s="40"/>
      <c r="H33" s="56"/>
      <c r="I33" s="56"/>
      <c r="J33" s="56"/>
      <c r="K33" s="47"/>
      <c r="L33" s="47"/>
      <c r="M33" s="47"/>
      <c r="N33" s="47"/>
      <c r="O33" s="47"/>
      <c r="P33" s="54"/>
    </row>
    <row r="34" spans="1:16" s="55" customFormat="1" ht="15.75">
      <c r="A34" s="18" t="s">
        <v>14</v>
      </c>
      <c r="B34" s="8" t="s">
        <v>59</v>
      </c>
      <c r="C34" s="2"/>
      <c r="D34" s="2"/>
      <c r="E34" s="2"/>
      <c r="F34" s="52">
        <f>F20/F5</f>
        <v>0.06920816614619499</v>
      </c>
      <c r="G34" s="52">
        <f aca="true" t="shared" si="13" ref="G34:O34">G20/G5</f>
        <v>0.06250560052533068</v>
      </c>
      <c r="H34" s="52">
        <f t="shared" si="13"/>
        <v>0.04300797231954139</v>
      </c>
      <c r="I34" s="52">
        <f t="shared" si="13"/>
        <v>0.03408845742738909</v>
      </c>
      <c r="J34" s="52">
        <f t="shared" si="13"/>
        <v>0.018074685224941045</v>
      </c>
      <c r="K34" s="52">
        <f t="shared" si="13"/>
        <v>0.012593983565172535</v>
      </c>
      <c r="L34" s="52">
        <f t="shared" si="13"/>
        <v>0.01174831709873668</v>
      </c>
      <c r="M34" s="52">
        <f t="shared" si="13"/>
        <v>0.010977450071044764</v>
      </c>
      <c r="N34" s="52">
        <f t="shared" si="13"/>
        <v>0.010031809925345726</v>
      </c>
      <c r="O34" s="52">
        <f t="shared" si="13"/>
        <v>0.0052751896713192905</v>
      </c>
      <c r="P34" s="54"/>
    </row>
    <row r="35" spans="1:16" s="55" customFormat="1" ht="15.75">
      <c r="A35" s="20" t="s">
        <v>5</v>
      </c>
      <c r="B35" s="13" t="s">
        <v>60</v>
      </c>
      <c r="C35" s="53">
        <f>(C6+C8-C39)/C5</f>
        <v>0.04805991352332593</v>
      </c>
      <c r="D35" s="53"/>
      <c r="E35" s="53"/>
      <c r="F35" s="53">
        <f>((C6+D6+E6+C8+D8+E8-C39-D39-E39)/(C5+D5+E5))</f>
        <v>0.06978088487843173</v>
      </c>
      <c r="G35" s="53">
        <f>((D6+E6+F6+D8+E8+F8-D39-E39-F39)/(D5+E5+F5))</f>
        <v>0.0789967859782262</v>
      </c>
      <c r="H35" s="53">
        <f>((E6+F6+G6+E8+F8+G8-E39-F39-G39)/(E5+F5+G5))</f>
        <v>0.08476341463657595</v>
      </c>
      <c r="I35" s="53">
        <f>((F6+G6+H6+F8+G8+H8-F39-G39-H39)/(F5+G5+H5))</f>
        <v>0.07847633469168491</v>
      </c>
      <c r="J35" s="53">
        <f aca="true" t="shared" si="14" ref="J35:O35">((G6+H6+I6+G8+H8+I8-G9-H9-I9-G22-H22-I22))/(G5+H5+I5)</f>
        <v>0.08113848613985929</v>
      </c>
      <c r="K35" s="53">
        <f t="shared" si="14"/>
        <v>0.08317356875899037</v>
      </c>
      <c r="L35" s="53">
        <f t="shared" si="14"/>
        <v>0.0845713843245556</v>
      </c>
      <c r="M35" s="53">
        <f t="shared" si="14"/>
        <v>0.08550990530931242</v>
      </c>
      <c r="N35" s="53">
        <f t="shared" si="14"/>
        <v>0.08616427219654912</v>
      </c>
      <c r="O35" s="53">
        <f t="shared" si="14"/>
        <v>0.08668957247583423</v>
      </c>
      <c r="P35" s="54"/>
    </row>
    <row r="36" spans="1:16" s="55" customFormat="1" ht="51">
      <c r="A36" s="6">
        <v>16</v>
      </c>
      <c r="B36" s="16" t="s">
        <v>61</v>
      </c>
      <c r="C36" s="22"/>
      <c r="D36" s="22"/>
      <c r="E36" s="41"/>
      <c r="F36" s="41" t="s">
        <v>82</v>
      </c>
      <c r="G36" s="41" t="s">
        <v>82</v>
      </c>
      <c r="H36" s="41" t="s">
        <v>82</v>
      </c>
      <c r="I36" s="41" t="s">
        <v>82</v>
      </c>
      <c r="J36" s="41" t="s">
        <v>82</v>
      </c>
      <c r="K36" s="41" t="s">
        <v>82</v>
      </c>
      <c r="L36" s="41" t="s">
        <v>82</v>
      </c>
      <c r="M36" s="41" t="s">
        <v>82</v>
      </c>
      <c r="N36" s="41" t="s">
        <v>82</v>
      </c>
      <c r="O36" s="41" t="s">
        <v>82</v>
      </c>
      <c r="P36" s="54"/>
    </row>
    <row r="37" spans="1:16" s="55" customFormat="1" ht="15.75">
      <c r="A37" s="6">
        <v>17</v>
      </c>
      <c r="B37" s="16" t="s">
        <v>62</v>
      </c>
      <c r="C37" s="7">
        <f aca="true" t="shared" si="15" ref="C37:J37">+(C20-C31+C12-C13)/C5</f>
        <v>0.06857905881281562</v>
      </c>
      <c r="D37" s="7">
        <f t="shared" si="15"/>
        <v>0.08518650409410528</v>
      </c>
      <c r="E37" s="7">
        <f t="shared" si="15"/>
        <v>0.07544107751090282</v>
      </c>
      <c r="F37" s="7">
        <f t="shared" si="15"/>
        <v>0.06920816614619499</v>
      </c>
      <c r="G37" s="7">
        <f t="shared" si="15"/>
        <v>0.06250560052533068</v>
      </c>
      <c r="H37" s="7">
        <f t="shared" si="15"/>
        <v>0.04300797231954139</v>
      </c>
      <c r="I37" s="7">
        <f t="shared" si="15"/>
        <v>0.03408845742738909</v>
      </c>
      <c r="J37" s="7">
        <f t="shared" si="15"/>
        <v>0.018074685224941045</v>
      </c>
      <c r="K37" s="7">
        <f>+(K20-K31+K12-K13)/K5</f>
        <v>0.012593983565172535</v>
      </c>
      <c r="L37" s="7">
        <f>+(L20-L31+L12-L13)/L5</f>
        <v>0.01174831709873668</v>
      </c>
      <c r="M37" s="7">
        <f>+(M20-M31+M12-M13)/M5</f>
        <v>0.010977450071044764</v>
      </c>
      <c r="N37" s="7">
        <f>+(N20-N31+N12-N13)/N5</f>
        <v>0.010031809925345726</v>
      </c>
      <c r="O37" s="7">
        <f>+(O20-O31+O12-O13)/O5</f>
        <v>0.0052751896713192905</v>
      </c>
      <c r="P37" s="54"/>
    </row>
    <row r="38" spans="1:16" s="55" customFormat="1" ht="15.75">
      <c r="A38" s="6">
        <v>18</v>
      </c>
      <c r="B38" s="16" t="s">
        <v>63</v>
      </c>
      <c r="C38" s="7">
        <f aca="true" t="shared" si="16" ref="C38:J38">+(C30-C31)/C5</f>
        <v>0.3263136599214472</v>
      </c>
      <c r="D38" s="7">
        <f t="shared" si="16"/>
        <v>0.3317490868965382</v>
      </c>
      <c r="E38" s="7">
        <f t="shared" si="16"/>
        <v>0.2554289084131949</v>
      </c>
      <c r="F38" s="7">
        <f t="shared" si="16"/>
        <v>0.19465133190424636</v>
      </c>
      <c r="G38" s="7">
        <f t="shared" si="16"/>
        <v>0.13660567106969854</v>
      </c>
      <c r="H38" s="7">
        <f t="shared" si="16"/>
        <v>0.09669473848969139</v>
      </c>
      <c r="I38" s="7">
        <f t="shared" si="16"/>
        <v>0.06469841216782873</v>
      </c>
      <c r="J38" s="7">
        <f t="shared" si="16"/>
        <v>0.048113556868042355</v>
      </c>
      <c r="K38" s="7">
        <f>+(K30-K31)/K5</f>
        <v>0.03655390607171415</v>
      </c>
      <c r="L38" s="7">
        <f>+(L30-L31)/L5</f>
        <v>0.02552951869503548</v>
      </c>
      <c r="M38" s="7">
        <f>+(M30-M31)/M5</f>
        <v>0.015046986642381644</v>
      </c>
      <c r="N38" s="7">
        <f>+(N30-N31)/N5</f>
        <v>0.005260160623605623</v>
      </c>
      <c r="O38" s="7">
        <f>+(O30-O31)/O5</f>
        <v>0</v>
      </c>
      <c r="P38" s="54"/>
    </row>
    <row r="39" spans="1:16" s="55" customFormat="1" ht="13.5" customHeight="1">
      <c r="A39" s="6">
        <v>19</v>
      </c>
      <c r="B39" s="14" t="s">
        <v>15</v>
      </c>
      <c r="C39" s="4">
        <f aca="true" t="shared" si="17" ref="C39:O39">+C9+C22</f>
        <v>87800235.5</v>
      </c>
      <c r="D39" s="4">
        <f t="shared" si="17"/>
        <v>90364472</v>
      </c>
      <c r="E39" s="38">
        <f t="shared" si="17"/>
        <v>92290083.8</v>
      </c>
      <c r="F39" s="38">
        <f t="shared" si="17"/>
        <v>94192485.895</v>
      </c>
      <c r="G39" s="38">
        <f t="shared" si="17"/>
        <v>96167258.04237498</v>
      </c>
      <c r="H39" s="38">
        <f t="shared" si="17"/>
        <v>98239534.49343435</v>
      </c>
      <c r="I39" s="38">
        <f t="shared" si="17"/>
        <v>100453304.8557702</v>
      </c>
      <c r="J39" s="38">
        <f t="shared" si="17"/>
        <v>102791114.97716445</v>
      </c>
      <c r="K39" s="38">
        <f t="shared" si="17"/>
        <v>105250267.85159355</v>
      </c>
      <c r="L39" s="38">
        <f t="shared" si="17"/>
        <v>107803424.54788338</v>
      </c>
      <c r="M39" s="38">
        <f t="shared" si="17"/>
        <v>110210004.31248468</v>
      </c>
      <c r="N39" s="38">
        <f t="shared" si="17"/>
        <v>112677499.41167182</v>
      </c>
      <c r="O39" s="38">
        <f t="shared" si="17"/>
        <v>115205218.89814025</v>
      </c>
      <c r="P39" s="54"/>
    </row>
    <row r="40" spans="1:16" s="55" customFormat="1" ht="13.5" customHeight="1">
      <c r="A40" s="6">
        <v>20</v>
      </c>
      <c r="B40" s="14" t="s">
        <v>16</v>
      </c>
      <c r="C40" s="4">
        <f aca="true" t="shared" si="18" ref="C40:O40">+C25+C39</f>
        <v>121682407</v>
      </c>
      <c r="D40" s="4">
        <f t="shared" si="18"/>
        <v>109127206</v>
      </c>
      <c r="E40" s="38">
        <f t="shared" si="18"/>
        <v>105231809.8</v>
      </c>
      <c r="F40" s="38">
        <f t="shared" si="18"/>
        <v>107241833.08124998</v>
      </c>
      <c r="G40" s="38">
        <f t="shared" si="18"/>
        <v>110323922.48328122</v>
      </c>
      <c r="H40" s="38">
        <f t="shared" si="18"/>
        <v>115079075.82036324</v>
      </c>
      <c r="I40" s="38">
        <f t="shared" si="18"/>
        <v>118805891.94087231</v>
      </c>
      <c r="J40" s="38">
        <f t="shared" si="18"/>
        <v>123612172.5043941</v>
      </c>
      <c r="K40" s="38">
        <f t="shared" si="18"/>
        <v>127296850.09200394</v>
      </c>
      <c r="L40" s="38">
        <f t="shared" si="18"/>
        <v>130512671.34430404</v>
      </c>
      <c r="M40" s="38">
        <f t="shared" si="18"/>
        <v>133576934.28028753</v>
      </c>
      <c r="N40" s="38">
        <f t="shared" si="18"/>
        <v>136744592.85117522</v>
      </c>
      <c r="O40" s="38">
        <f t="shared" si="18"/>
        <v>140530777.02425438</v>
      </c>
      <c r="P40" s="54"/>
    </row>
    <row r="41" spans="1:16" s="55" customFormat="1" ht="13.5" customHeight="1">
      <c r="A41" s="6">
        <v>21</v>
      </c>
      <c r="B41" s="14" t="s">
        <v>17</v>
      </c>
      <c r="C41" s="4">
        <f aca="true" t="shared" si="19" ref="C41:O41">+C5-C40</f>
        <v>-9918858</v>
      </c>
      <c r="D41" s="4">
        <f t="shared" si="19"/>
        <v>-2887876</v>
      </c>
      <c r="E41" s="38">
        <f t="shared" si="19"/>
        <v>6663503.449999988</v>
      </c>
      <c r="F41" s="38">
        <f t="shared" si="19"/>
        <v>6450863</v>
      </c>
      <c r="G41" s="38">
        <f t="shared" si="19"/>
        <v>6211091</v>
      </c>
      <c r="H41" s="38">
        <f t="shared" si="19"/>
        <v>4369313</v>
      </c>
      <c r="I41" s="38">
        <f t="shared" si="19"/>
        <v>3628706.599999994</v>
      </c>
      <c r="J41" s="38">
        <f t="shared" si="19"/>
        <v>1883291</v>
      </c>
      <c r="K41" s="38">
        <f t="shared" si="19"/>
        <v>1336000</v>
      </c>
      <c r="L41" s="38">
        <f t="shared" si="19"/>
        <v>1336000</v>
      </c>
      <c r="M41" s="38">
        <f t="shared" si="19"/>
        <v>1336000</v>
      </c>
      <c r="N41" s="38">
        <f t="shared" si="19"/>
        <v>1303876</v>
      </c>
      <c r="O41" s="38">
        <f t="shared" si="19"/>
        <v>726157.1200000048</v>
      </c>
      <c r="P41" s="54"/>
    </row>
    <row r="42" spans="1:16" s="55" customFormat="1" ht="13.5" customHeight="1">
      <c r="A42" s="6">
        <v>22</v>
      </c>
      <c r="B42" s="14" t="s">
        <v>18</v>
      </c>
      <c r="C42" s="1">
        <f aca="true" t="shared" si="20" ref="C42:J42">+C18+C27+C16</f>
        <v>16203197</v>
      </c>
      <c r="D42" s="1">
        <f t="shared" si="20"/>
        <v>9878033.12</v>
      </c>
      <c r="E42" s="37">
        <f t="shared" si="20"/>
        <v>0</v>
      </c>
      <c r="F42" s="37">
        <f t="shared" si="20"/>
        <v>0</v>
      </c>
      <c r="G42" s="37">
        <f t="shared" si="20"/>
        <v>0</v>
      </c>
      <c r="H42" s="37">
        <f t="shared" si="20"/>
        <v>0</v>
      </c>
      <c r="I42" s="37">
        <f t="shared" si="20"/>
        <v>0</v>
      </c>
      <c r="J42" s="37">
        <f t="shared" si="20"/>
        <v>0</v>
      </c>
      <c r="K42" s="47"/>
      <c r="L42" s="47"/>
      <c r="M42" s="47"/>
      <c r="N42" s="47"/>
      <c r="O42" s="47"/>
      <c r="P42" s="54"/>
    </row>
    <row r="43" spans="1:16" s="55" customFormat="1" ht="13.5" customHeight="1">
      <c r="A43" s="6">
        <v>23</v>
      </c>
      <c r="B43" s="14" t="s">
        <v>19</v>
      </c>
      <c r="C43" s="1">
        <f aca="true" t="shared" si="21" ref="C43:O43">+C21+C23</f>
        <v>6284339</v>
      </c>
      <c r="D43" s="1">
        <f t="shared" si="21"/>
        <v>6990157.12</v>
      </c>
      <c r="E43" s="37">
        <f t="shared" si="21"/>
        <v>6663503</v>
      </c>
      <c r="F43" s="38">
        <f t="shared" si="21"/>
        <v>6450863</v>
      </c>
      <c r="G43" s="37">
        <f t="shared" si="21"/>
        <v>6211091</v>
      </c>
      <c r="H43" s="37">
        <f t="shared" si="21"/>
        <v>4369313</v>
      </c>
      <c r="I43" s="37">
        <f t="shared" si="21"/>
        <v>3628706.6</v>
      </c>
      <c r="J43" s="37">
        <f t="shared" si="21"/>
        <v>1883291</v>
      </c>
      <c r="K43" s="37">
        <f t="shared" si="21"/>
        <v>1336000</v>
      </c>
      <c r="L43" s="37">
        <f t="shared" si="21"/>
        <v>1336000</v>
      </c>
      <c r="M43" s="37">
        <f t="shared" si="21"/>
        <v>1336000</v>
      </c>
      <c r="N43" s="37">
        <f t="shared" si="21"/>
        <v>1303876</v>
      </c>
      <c r="O43" s="37">
        <f t="shared" si="21"/>
        <v>726157.12</v>
      </c>
      <c r="P43" s="54"/>
    </row>
    <row r="44" spans="1:16" s="55" customFormat="1" ht="27" customHeight="1">
      <c r="A44" s="18">
        <v>24</v>
      </c>
      <c r="B44" s="15" t="s">
        <v>37</v>
      </c>
      <c r="C44" s="4">
        <f>SUM(C45:C49)</f>
        <v>6284339</v>
      </c>
      <c r="D44" s="4">
        <f>SUM(D45:D50)</f>
        <v>6990157.12</v>
      </c>
      <c r="E44" s="4">
        <f aca="true" t="shared" si="22" ref="E44:O44">SUM(E45:E50)</f>
        <v>6663503</v>
      </c>
      <c r="F44" s="4">
        <f t="shared" si="22"/>
        <v>6450863</v>
      </c>
      <c r="G44" s="4">
        <f t="shared" si="22"/>
        <v>6211091</v>
      </c>
      <c r="H44" s="4">
        <f t="shared" si="22"/>
        <v>4369313</v>
      </c>
      <c r="I44" s="4">
        <f t="shared" si="22"/>
        <v>3628706.6</v>
      </c>
      <c r="J44" s="4">
        <f t="shared" si="22"/>
        <v>1883291</v>
      </c>
      <c r="K44" s="4">
        <f t="shared" si="22"/>
        <v>1336000</v>
      </c>
      <c r="L44" s="4">
        <f t="shared" si="22"/>
        <v>1336000</v>
      </c>
      <c r="M44" s="4">
        <f t="shared" si="22"/>
        <v>1336000</v>
      </c>
      <c r="N44" s="4">
        <f t="shared" si="22"/>
        <v>1303876</v>
      </c>
      <c r="O44" s="4">
        <f t="shared" si="22"/>
        <v>726157.12</v>
      </c>
      <c r="P44" s="54"/>
    </row>
    <row r="45" spans="1:16" s="55" customFormat="1" ht="13.5" customHeight="1">
      <c r="A45" s="19" t="s">
        <v>5</v>
      </c>
      <c r="B45" s="9" t="s">
        <v>20</v>
      </c>
      <c r="C45" s="4"/>
      <c r="D45" s="4"/>
      <c r="E45" s="38"/>
      <c r="F45" s="38"/>
      <c r="G45" s="38"/>
      <c r="H45" s="56"/>
      <c r="I45" s="56"/>
      <c r="J45" s="56"/>
      <c r="K45" s="47"/>
      <c r="L45" s="47"/>
      <c r="M45" s="47"/>
      <c r="N45" s="47"/>
      <c r="O45" s="47"/>
      <c r="P45" s="54"/>
    </row>
    <row r="46" spans="1:16" s="55" customFormat="1" ht="13.5" customHeight="1">
      <c r="A46" s="19" t="s">
        <v>6</v>
      </c>
      <c r="B46" s="9" t="s">
        <v>21</v>
      </c>
      <c r="C46" s="4"/>
      <c r="D46" s="57"/>
      <c r="E46" s="56"/>
      <c r="F46" s="56"/>
      <c r="G46" s="56"/>
      <c r="H46" s="56"/>
      <c r="I46" s="56"/>
      <c r="J46" s="56"/>
      <c r="K46" s="47"/>
      <c r="L46" s="47"/>
      <c r="M46" s="47"/>
      <c r="N46" s="47"/>
      <c r="O46" s="47"/>
      <c r="P46" s="54"/>
    </row>
    <row r="47" spans="1:16" s="55" customFormat="1" ht="13.5" customHeight="1">
      <c r="A47" s="19" t="s">
        <v>7</v>
      </c>
      <c r="B47" s="9" t="s">
        <v>22</v>
      </c>
      <c r="C47" s="1">
        <f>C21</f>
        <v>6284339</v>
      </c>
      <c r="D47" s="1">
        <f>D21</f>
        <v>6990157.12</v>
      </c>
      <c r="E47" s="37"/>
      <c r="F47" s="38"/>
      <c r="G47" s="37"/>
      <c r="H47" s="56"/>
      <c r="I47" s="56"/>
      <c r="J47" s="56"/>
      <c r="K47" s="47"/>
      <c r="L47" s="47"/>
      <c r="M47" s="47"/>
      <c r="N47" s="47"/>
      <c r="O47" s="47"/>
      <c r="P47" s="54"/>
    </row>
    <row r="48" spans="1:16" s="55" customFormat="1" ht="13.5" customHeight="1">
      <c r="A48" s="19" t="s">
        <v>9</v>
      </c>
      <c r="B48" s="9" t="s">
        <v>23</v>
      </c>
      <c r="C48" s="1"/>
      <c r="D48" s="1"/>
      <c r="E48" s="37"/>
      <c r="F48" s="38"/>
      <c r="G48" s="37"/>
      <c r="H48" s="56"/>
      <c r="I48" s="56"/>
      <c r="J48" s="56"/>
      <c r="K48" s="47"/>
      <c r="L48" s="47"/>
      <c r="M48" s="47"/>
      <c r="N48" s="47"/>
      <c r="O48" s="47"/>
      <c r="P48" s="54"/>
    </row>
    <row r="49" spans="1:16" s="55" customFormat="1" ht="13.5" customHeight="1">
      <c r="A49" s="19" t="s">
        <v>10</v>
      </c>
      <c r="B49" s="9" t="s">
        <v>24</v>
      </c>
      <c r="C49" s="1"/>
      <c r="D49" s="1"/>
      <c r="E49" s="37"/>
      <c r="F49" s="37"/>
      <c r="G49" s="37"/>
      <c r="H49" s="56"/>
      <c r="I49" s="56"/>
      <c r="J49" s="56"/>
      <c r="K49" s="47"/>
      <c r="L49" s="47"/>
      <c r="M49" s="47"/>
      <c r="N49" s="47"/>
      <c r="O49" s="47"/>
      <c r="P49" s="54"/>
    </row>
    <row r="50" spans="1:16" s="55" customFormat="1" ht="13.5" customHeight="1">
      <c r="A50" s="20" t="s">
        <v>40</v>
      </c>
      <c r="B50" s="10" t="s">
        <v>41</v>
      </c>
      <c r="C50" s="57"/>
      <c r="D50" s="57"/>
      <c r="E50" s="37">
        <f aca="true" t="shared" si="23" ref="E50:O50">E21</f>
        <v>6663503</v>
      </c>
      <c r="F50" s="37">
        <f t="shared" si="23"/>
        <v>6450863</v>
      </c>
      <c r="G50" s="37">
        <f t="shared" si="23"/>
        <v>6211091</v>
      </c>
      <c r="H50" s="37">
        <f t="shared" si="23"/>
        <v>4369313</v>
      </c>
      <c r="I50" s="37">
        <f t="shared" si="23"/>
        <v>3628706.6</v>
      </c>
      <c r="J50" s="37">
        <f t="shared" si="23"/>
        <v>1883291</v>
      </c>
      <c r="K50" s="37">
        <f t="shared" si="23"/>
        <v>1336000</v>
      </c>
      <c r="L50" s="37">
        <f t="shared" si="23"/>
        <v>1336000</v>
      </c>
      <c r="M50" s="37">
        <f t="shared" si="23"/>
        <v>1336000</v>
      </c>
      <c r="N50" s="37">
        <f t="shared" si="23"/>
        <v>1303876</v>
      </c>
      <c r="O50" s="37">
        <f t="shared" si="23"/>
        <v>726157.12</v>
      </c>
      <c r="P50" s="54"/>
    </row>
    <row r="51" spans="1:15" ht="9.75" customHeight="1">
      <c r="A51" s="23"/>
      <c r="B51" s="17"/>
      <c r="C51" s="17"/>
      <c r="D51" s="26"/>
      <c r="E51" s="26"/>
      <c r="F51" s="17"/>
      <c r="G51" s="17"/>
      <c r="K51" s="49"/>
      <c r="L51" s="49"/>
      <c r="M51" s="49"/>
      <c r="N51" s="49"/>
      <c r="O51" s="49"/>
    </row>
    <row r="52" spans="1:15" ht="25.5" customHeight="1" hidden="1">
      <c r="A52" s="60" t="s">
        <v>25</v>
      </c>
      <c r="B52" s="60"/>
      <c r="C52" s="60"/>
      <c r="D52" s="60"/>
      <c r="E52" s="60"/>
      <c r="F52" s="60"/>
      <c r="G52" s="60"/>
      <c r="K52" s="49"/>
      <c r="L52" s="49"/>
      <c r="M52" s="49"/>
      <c r="N52" s="49"/>
      <c r="O52" s="49"/>
    </row>
    <row r="53" spans="1:15" ht="12.75" hidden="1">
      <c r="A53" s="61" t="s">
        <v>38</v>
      </c>
      <c r="B53" s="61"/>
      <c r="C53" s="61"/>
      <c r="D53" s="61"/>
      <c r="E53" s="61"/>
      <c r="F53" s="61"/>
      <c r="G53" s="61"/>
      <c r="K53" s="49"/>
      <c r="L53" s="49"/>
      <c r="M53" s="49"/>
      <c r="N53" s="49"/>
      <c r="O53" s="49"/>
    </row>
    <row r="54" spans="11:15" ht="12.75" hidden="1">
      <c r="K54" s="49"/>
      <c r="L54" s="49"/>
      <c r="M54" s="49"/>
      <c r="N54" s="49"/>
      <c r="O54" s="49"/>
    </row>
    <row r="55" spans="1:15" ht="12.75" hidden="1">
      <c r="A55" s="58" t="s">
        <v>65</v>
      </c>
      <c r="B55" s="62"/>
      <c r="C55" s="62"/>
      <c r="D55" s="62"/>
      <c r="E55" s="62"/>
      <c r="F55" s="62"/>
      <c r="G55" s="62"/>
      <c r="K55" s="49"/>
      <c r="L55" s="49"/>
      <c r="M55" s="49"/>
      <c r="N55" s="49"/>
      <c r="O55" s="49"/>
    </row>
    <row r="56" spans="1:15" ht="12.75" customHeight="1" hidden="1">
      <c r="A56" s="58" t="s">
        <v>66</v>
      </c>
      <c r="B56" s="59"/>
      <c r="C56" s="59"/>
      <c r="D56" s="59"/>
      <c r="E56" s="59"/>
      <c r="F56" s="59"/>
      <c r="G56" s="59"/>
      <c r="K56" s="49"/>
      <c r="L56" s="49"/>
      <c r="M56" s="49"/>
      <c r="N56" s="49"/>
      <c r="O56" s="49"/>
    </row>
    <row r="57" spans="1:15" ht="12.75" customHeight="1" hidden="1">
      <c r="A57" s="58" t="s">
        <v>67</v>
      </c>
      <c r="B57" s="59"/>
      <c r="C57" s="59"/>
      <c r="D57" s="59"/>
      <c r="E57" s="59"/>
      <c r="F57" s="59"/>
      <c r="G57" s="59"/>
      <c r="K57" s="49"/>
      <c r="L57" s="49"/>
      <c r="M57" s="49"/>
      <c r="N57" s="49"/>
      <c r="O57" s="49"/>
    </row>
    <row r="58" spans="1:15" ht="12.75" customHeight="1" hidden="1">
      <c r="A58" s="58" t="s">
        <v>68</v>
      </c>
      <c r="B58" s="59"/>
      <c r="C58" s="59"/>
      <c r="D58" s="59"/>
      <c r="E58" s="59"/>
      <c r="F58" s="59"/>
      <c r="G58" s="59"/>
      <c r="K58" s="49"/>
      <c r="L58" s="49"/>
      <c r="M58" s="49"/>
      <c r="N58" s="49"/>
      <c r="O58" s="49"/>
    </row>
    <row r="59" spans="1:15" ht="12.75" customHeight="1" hidden="1">
      <c r="A59" s="58" t="s">
        <v>69</v>
      </c>
      <c r="B59" s="59"/>
      <c r="C59" s="59"/>
      <c r="D59" s="59"/>
      <c r="E59" s="59"/>
      <c r="F59" s="59"/>
      <c r="G59" s="59"/>
      <c r="K59" s="49"/>
      <c r="L59" s="49"/>
      <c r="M59" s="49"/>
      <c r="N59" s="49"/>
      <c r="O59" s="49"/>
    </row>
    <row r="60" spans="1:15" ht="12.75" customHeight="1" hidden="1">
      <c r="A60" s="58" t="s">
        <v>70</v>
      </c>
      <c r="B60" s="59"/>
      <c r="C60" s="59"/>
      <c r="D60" s="59"/>
      <c r="E60" s="59"/>
      <c r="F60" s="59"/>
      <c r="G60" s="59"/>
      <c r="K60" s="49"/>
      <c r="L60" s="49"/>
      <c r="M60" s="49"/>
      <c r="N60" s="49"/>
      <c r="O60" s="49"/>
    </row>
    <row r="61" spans="1:15" ht="12.75" customHeight="1" hidden="1">
      <c r="A61" s="58" t="s">
        <v>71</v>
      </c>
      <c r="B61" s="59"/>
      <c r="C61" s="59"/>
      <c r="D61" s="59"/>
      <c r="E61" s="59"/>
      <c r="F61" s="59"/>
      <c r="G61" s="59"/>
      <c r="K61" s="49"/>
      <c r="L61" s="49"/>
      <c r="M61" s="49"/>
      <c r="N61" s="49"/>
      <c r="O61" s="49"/>
    </row>
    <row r="62" spans="1:15" ht="12.75" customHeight="1" hidden="1">
      <c r="A62" s="58" t="s">
        <v>72</v>
      </c>
      <c r="B62" s="59"/>
      <c r="C62" s="59"/>
      <c r="D62" s="59"/>
      <c r="E62" s="59"/>
      <c r="F62" s="59"/>
      <c r="G62" s="59"/>
      <c r="K62" s="49"/>
      <c r="L62" s="49"/>
      <c r="M62" s="49"/>
      <c r="N62" s="49"/>
      <c r="O62" s="49"/>
    </row>
    <row r="63" spans="1:15" ht="26.25" customHeight="1" hidden="1">
      <c r="A63" s="58" t="s">
        <v>73</v>
      </c>
      <c r="B63" s="59"/>
      <c r="C63" s="59"/>
      <c r="D63" s="59"/>
      <c r="E63" s="59"/>
      <c r="F63" s="59"/>
      <c r="G63" s="59"/>
      <c r="K63" s="49"/>
      <c r="L63" s="49"/>
      <c r="M63" s="49"/>
      <c r="N63" s="49"/>
      <c r="O63" s="49"/>
    </row>
    <row r="64" spans="1:15" ht="39.75" customHeight="1" hidden="1">
      <c r="A64" s="58" t="s">
        <v>74</v>
      </c>
      <c r="B64" s="59"/>
      <c r="C64" s="59"/>
      <c r="D64" s="59"/>
      <c r="E64" s="59"/>
      <c r="F64" s="59"/>
      <c r="G64" s="59"/>
      <c r="K64" s="49"/>
      <c r="L64" s="49"/>
      <c r="M64" s="49"/>
      <c r="N64" s="49"/>
      <c r="O64" s="49"/>
    </row>
    <row r="65" spans="1:15" ht="12.75" customHeight="1" hidden="1">
      <c r="A65" s="58" t="s">
        <v>75</v>
      </c>
      <c r="B65" s="59"/>
      <c r="C65" s="59"/>
      <c r="D65" s="59"/>
      <c r="E65" s="59"/>
      <c r="F65" s="59"/>
      <c r="G65" s="59"/>
      <c r="K65" s="49"/>
      <c r="L65" s="49"/>
      <c r="M65" s="49"/>
      <c r="N65" s="49"/>
      <c r="O65" s="49"/>
    </row>
    <row r="66" spans="1:15" ht="12.75" customHeight="1" hidden="1">
      <c r="A66" s="58" t="s">
        <v>76</v>
      </c>
      <c r="B66" s="59"/>
      <c r="C66" s="59"/>
      <c r="D66" s="59"/>
      <c r="E66" s="59"/>
      <c r="F66" s="59"/>
      <c r="G66" s="59"/>
      <c r="K66" s="49"/>
      <c r="L66" s="49"/>
      <c r="M66" s="49"/>
      <c r="N66" s="49"/>
      <c r="O66" s="49"/>
    </row>
    <row r="67" spans="1:15" ht="12.75" customHeight="1" hidden="1">
      <c r="A67" s="58" t="s">
        <v>77</v>
      </c>
      <c r="B67" s="59"/>
      <c r="C67" s="59"/>
      <c r="D67" s="59"/>
      <c r="E67" s="59"/>
      <c r="F67" s="59"/>
      <c r="G67" s="59"/>
      <c r="K67" s="49"/>
      <c r="L67" s="49"/>
      <c r="M67" s="49"/>
      <c r="N67" s="49"/>
      <c r="O67" s="49"/>
    </row>
    <row r="68" spans="1:15" ht="12.75" customHeight="1" hidden="1">
      <c r="A68" s="58" t="s">
        <v>78</v>
      </c>
      <c r="B68" s="59"/>
      <c r="C68" s="59"/>
      <c r="D68" s="59"/>
      <c r="E68" s="59"/>
      <c r="F68" s="59"/>
      <c r="G68" s="59"/>
      <c r="K68" s="49"/>
      <c r="L68" s="49"/>
      <c r="M68" s="49"/>
      <c r="N68" s="49"/>
      <c r="O68" s="49"/>
    </row>
    <row r="69" spans="1:15" ht="25.5" customHeight="1" hidden="1">
      <c r="A69" s="58" t="s">
        <v>79</v>
      </c>
      <c r="B69" s="59"/>
      <c r="C69" s="59"/>
      <c r="D69" s="59"/>
      <c r="E69" s="59"/>
      <c r="F69" s="59"/>
      <c r="G69" s="59"/>
      <c r="K69" s="49"/>
      <c r="L69" s="49"/>
      <c r="M69" s="49"/>
      <c r="N69" s="49"/>
      <c r="O69" s="49"/>
    </row>
    <row r="70" spans="1:15" ht="12.75" customHeight="1" hidden="1">
      <c r="A70" s="58" t="s">
        <v>80</v>
      </c>
      <c r="B70" s="59"/>
      <c r="C70" s="59"/>
      <c r="D70" s="59"/>
      <c r="E70" s="59"/>
      <c r="F70" s="59"/>
      <c r="G70" s="59"/>
      <c r="K70" s="49"/>
      <c r="L70" s="49"/>
      <c r="M70" s="49"/>
      <c r="N70" s="49"/>
      <c r="O70" s="49"/>
    </row>
    <row r="71" spans="1:15" ht="12.75" customHeight="1" hidden="1">
      <c r="A71" s="58" t="s">
        <v>81</v>
      </c>
      <c r="B71" s="59"/>
      <c r="C71" s="59"/>
      <c r="D71" s="59"/>
      <c r="E71" s="59"/>
      <c r="F71" s="59"/>
      <c r="G71" s="59"/>
      <c r="K71" s="49"/>
      <c r="L71" s="49"/>
      <c r="M71" s="49"/>
      <c r="N71" s="49"/>
      <c r="O71" s="49"/>
    </row>
    <row r="72" spans="11:15" ht="12.75" hidden="1">
      <c r="K72" s="49"/>
      <c r="L72" s="49"/>
      <c r="M72" s="49"/>
      <c r="N72" s="49"/>
      <c r="O72" s="49"/>
    </row>
    <row r="73" spans="11:15" ht="12.75">
      <c r="K73" s="49"/>
      <c r="L73" s="49"/>
      <c r="M73" s="49"/>
      <c r="N73" s="49"/>
      <c r="O73" s="49"/>
    </row>
    <row r="74" spans="5:15" ht="12.75">
      <c r="E74" s="24" t="s">
        <v>90</v>
      </c>
      <c r="K74" s="49"/>
      <c r="L74" s="49"/>
      <c r="M74" s="49"/>
      <c r="N74" s="49"/>
      <c r="O74" s="49"/>
    </row>
    <row r="75" spans="11:15" ht="12.75">
      <c r="K75" s="49"/>
      <c r="L75" s="49"/>
      <c r="M75" s="49"/>
      <c r="N75" s="49"/>
      <c r="O75" s="49"/>
    </row>
    <row r="76" spans="11:15" ht="12.75">
      <c r="K76" s="49"/>
      <c r="L76" s="49"/>
      <c r="M76" s="49"/>
      <c r="N76" s="49"/>
      <c r="O76" s="49"/>
    </row>
    <row r="77" spans="11:15" ht="12.75">
      <c r="K77" s="49"/>
      <c r="L77" s="49"/>
      <c r="M77" s="49"/>
      <c r="N77" s="49"/>
      <c r="O77" s="49"/>
    </row>
    <row r="78" spans="11:15" ht="12.75">
      <c r="K78" s="49"/>
      <c r="L78" s="49"/>
      <c r="M78" s="49"/>
      <c r="N78" s="49"/>
      <c r="O78" s="49"/>
    </row>
    <row r="79" spans="11:15" ht="12.75">
      <c r="K79" s="49"/>
      <c r="L79" s="49"/>
      <c r="M79" s="49"/>
      <c r="N79" s="49"/>
      <c r="O79" s="49"/>
    </row>
    <row r="80" spans="11:15" ht="12.75">
      <c r="K80" s="49"/>
      <c r="L80" s="49"/>
      <c r="M80" s="49"/>
      <c r="N80" s="49"/>
      <c r="O80" s="49"/>
    </row>
    <row r="81" spans="11:15" ht="12.75">
      <c r="K81" s="49"/>
      <c r="L81" s="49"/>
      <c r="M81" s="49"/>
      <c r="N81" s="49"/>
      <c r="O81" s="49"/>
    </row>
    <row r="82" spans="11:15" ht="12.75">
      <c r="K82" s="49"/>
      <c r="L82" s="49"/>
      <c r="M82" s="49"/>
      <c r="N82" s="49"/>
      <c r="O82" s="49"/>
    </row>
    <row r="83" spans="11:15" ht="12.75">
      <c r="K83" s="49"/>
      <c r="L83" s="49"/>
      <c r="M83" s="49"/>
      <c r="N83" s="49"/>
      <c r="O83" s="49"/>
    </row>
    <row r="84" spans="11:15" ht="12.75">
      <c r="K84" s="49"/>
      <c r="L84" s="49"/>
      <c r="M84" s="49"/>
      <c r="N84" s="49"/>
      <c r="O84" s="49"/>
    </row>
    <row r="85" spans="11:15" ht="12.75">
      <c r="K85" s="49"/>
      <c r="L85" s="49"/>
      <c r="M85" s="49"/>
      <c r="N85" s="49"/>
      <c r="O85" s="49"/>
    </row>
    <row r="86" spans="11:15" ht="12.75">
      <c r="K86" s="49"/>
      <c r="L86" s="49"/>
      <c r="M86" s="49"/>
      <c r="N86" s="49"/>
      <c r="O86" s="49"/>
    </row>
    <row r="87" spans="11:15" ht="12.75">
      <c r="K87" s="49"/>
      <c r="L87" s="49"/>
      <c r="M87" s="49"/>
      <c r="N87" s="49"/>
      <c r="O87" s="49"/>
    </row>
    <row r="88" spans="11:15" ht="12.75">
      <c r="K88" s="49"/>
      <c r="L88" s="49"/>
      <c r="M88" s="49"/>
      <c r="N88" s="49"/>
      <c r="O88" s="49"/>
    </row>
    <row r="89" spans="11:15" ht="12.75">
      <c r="K89" s="49"/>
      <c r="L89" s="49"/>
      <c r="M89" s="49"/>
      <c r="N89" s="49"/>
      <c r="O89" s="49"/>
    </row>
    <row r="90" spans="11:15" ht="12.75">
      <c r="K90" s="49"/>
      <c r="L90" s="49"/>
      <c r="M90" s="49"/>
      <c r="N90" s="49"/>
      <c r="O90" s="49"/>
    </row>
    <row r="91" spans="11:15" ht="12.75">
      <c r="K91" s="49"/>
      <c r="L91" s="49"/>
      <c r="M91" s="49"/>
      <c r="N91" s="49"/>
      <c r="O91" s="49"/>
    </row>
    <row r="92" spans="11:15" ht="12.75">
      <c r="K92" s="49"/>
      <c r="L92" s="49"/>
      <c r="M92" s="49"/>
      <c r="N92" s="49"/>
      <c r="O92" s="49"/>
    </row>
    <row r="93" spans="11:15" ht="12.75">
      <c r="K93" s="49"/>
      <c r="L93" s="49"/>
      <c r="M93" s="49"/>
      <c r="N93" s="49"/>
      <c r="O93" s="49"/>
    </row>
    <row r="94" spans="11:15" ht="12.75">
      <c r="K94" s="49"/>
      <c r="L94" s="49"/>
      <c r="M94" s="49"/>
      <c r="N94" s="49"/>
      <c r="O94" s="49"/>
    </row>
    <row r="95" spans="11:15" ht="12.75">
      <c r="K95" s="49"/>
      <c r="L95" s="49"/>
      <c r="M95" s="49"/>
      <c r="N95" s="49"/>
      <c r="O95" s="49"/>
    </row>
    <row r="96" spans="11:15" ht="12.75">
      <c r="K96" s="49"/>
      <c r="L96" s="49"/>
      <c r="M96" s="49"/>
      <c r="N96" s="49"/>
      <c r="O96" s="49"/>
    </row>
    <row r="97" spans="11:15" ht="12.75">
      <c r="K97" s="49"/>
      <c r="L97" s="49"/>
      <c r="M97" s="49"/>
      <c r="N97" s="49"/>
      <c r="O97" s="49"/>
    </row>
    <row r="98" spans="11:15" ht="12.75">
      <c r="K98" s="49"/>
      <c r="L98" s="49"/>
      <c r="M98" s="49"/>
      <c r="N98" s="49"/>
      <c r="O98" s="49"/>
    </row>
    <row r="99" spans="11:15" ht="12.75">
      <c r="K99" s="49"/>
      <c r="L99" s="49"/>
      <c r="M99" s="49"/>
      <c r="N99" s="49"/>
      <c r="O99" s="49"/>
    </row>
    <row r="100" spans="11:15" ht="12.75">
      <c r="K100" s="49"/>
      <c r="L100" s="49"/>
      <c r="M100" s="49"/>
      <c r="N100" s="49"/>
      <c r="O100" s="49"/>
    </row>
    <row r="101" spans="11:15" ht="12.75">
      <c r="K101" s="49"/>
      <c r="L101" s="49"/>
      <c r="M101" s="49"/>
      <c r="N101" s="49"/>
      <c r="O101" s="49"/>
    </row>
    <row r="102" spans="11:15" ht="12.75">
      <c r="K102" s="49"/>
      <c r="L102" s="49"/>
      <c r="M102" s="49"/>
      <c r="N102" s="49"/>
      <c r="O102" s="49"/>
    </row>
    <row r="103" spans="11:15" ht="12.75">
      <c r="K103" s="49"/>
      <c r="L103" s="49"/>
      <c r="M103" s="49"/>
      <c r="N103" s="49"/>
      <c r="O103" s="49"/>
    </row>
    <row r="104" spans="11:15" ht="12.75">
      <c r="K104" s="49"/>
      <c r="L104" s="49"/>
      <c r="M104" s="49"/>
      <c r="N104" s="49"/>
      <c r="O104" s="49"/>
    </row>
    <row r="105" spans="11:15" ht="12.75">
      <c r="K105" s="49"/>
      <c r="L105" s="49"/>
      <c r="M105" s="49"/>
      <c r="N105" s="49"/>
      <c r="O105" s="49"/>
    </row>
    <row r="106" spans="11:15" ht="12.75">
      <c r="K106" s="49"/>
      <c r="L106" s="49"/>
      <c r="M106" s="49"/>
      <c r="N106" s="49"/>
      <c r="O106" s="49"/>
    </row>
    <row r="107" spans="11:15" ht="12.75">
      <c r="K107" s="49"/>
      <c r="L107" s="49"/>
      <c r="M107" s="49"/>
      <c r="N107" s="49"/>
      <c r="O107" s="49"/>
    </row>
  </sheetData>
  <sheetProtection/>
  <mergeCells count="19">
    <mergeCell ref="A61:G61"/>
    <mergeCell ref="A57:G57"/>
    <mergeCell ref="A58:G58"/>
    <mergeCell ref="A59:G59"/>
    <mergeCell ref="A60:G60"/>
    <mergeCell ref="A52:G52"/>
    <mergeCell ref="A53:G53"/>
    <mergeCell ref="A55:G55"/>
    <mergeCell ref="A56:G56"/>
    <mergeCell ref="A71:G71"/>
    <mergeCell ref="A67:G67"/>
    <mergeCell ref="A68:G68"/>
    <mergeCell ref="A69:G69"/>
    <mergeCell ref="A70:G70"/>
    <mergeCell ref="A62:G62"/>
    <mergeCell ref="A65:G65"/>
    <mergeCell ref="A66:G66"/>
    <mergeCell ref="A63:G63"/>
    <mergeCell ref="A64:G64"/>
  </mergeCells>
  <hyperlinks>
    <hyperlink ref="B5" location="_edn1" display="_edn1"/>
    <hyperlink ref="B9" location="_edn2" display="_edn2"/>
    <hyperlink ref="B10" location="_edn3" display="_edn3"/>
    <hyperlink ref="B11" location="_edn4" display="_edn4"/>
    <hyperlink ref="B14" location="_edn5" display="_edn5"/>
    <hyperlink ref="B18" location="_edn6" display="_edn6"/>
    <hyperlink ref="B25" location="_edn7" display="_edn7"/>
    <hyperlink ref="B27" location="_edn8" display="_edn8"/>
    <hyperlink ref="B28" location="_edn9" display="_edn9"/>
    <hyperlink ref="B30" location="_edn10" display="_edn10"/>
    <hyperlink ref="B31" location="_edn11" display="_edn11"/>
    <hyperlink ref="B33" location="_edn12" display="_edn12"/>
    <hyperlink ref="B34" location="_edn13" display="_edn13"/>
    <hyperlink ref="B35" location="_edn14" display="_edn14"/>
    <hyperlink ref="B36" location="_edn15" display="_edn15"/>
    <hyperlink ref="B37" location="_edn16" display="_edn16"/>
    <hyperlink ref="A71" location="_ednref17" display="_ednref17"/>
    <hyperlink ref="A70" location="_ednref16" display="_ednref16"/>
    <hyperlink ref="A69" location="_ednref15" display="_ednref15"/>
    <hyperlink ref="A68" location="_ednref14" display="_ednref14"/>
    <hyperlink ref="A67" location="_ednref13" display="_ednref13"/>
    <hyperlink ref="A66" location="_ednref12" display="_ednref12"/>
    <hyperlink ref="A65" location="_ednref11" display="_ednref11"/>
    <hyperlink ref="A64" location="_ednref10" display="_ednref10"/>
    <hyperlink ref="A63" location="_ednref9" display="_ednref9"/>
    <hyperlink ref="A62" location="_ednref8" display="_ednref8"/>
    <hyperlink ref="A61" location="_ednref7" display="_ednref7"/>
    <hyperlink ref="A60" location="_ednref6" display="_ednref6"/>
    <hyperlink ref="A59" location="_ednref5" display="_ednref5"/>
    <hyperlink ref="A58" location="_ednref4" display="_ednref4"/>
    <hyperlink ref="A57" location="_ednref3" display="_ednref3"/>
    <hyperlink ref="A56" location="_ednref2" display="_ednref2"/>
    <hyperlink ref="A55" location="_ednref1" display="_ednref1"/>
    <hyperlink ref="B38" location="_edn17" display="_edn17"/>
  </hyperlinks>
  <printOptions/>
  <pageMargins left="0.3937007874015748" right="0" top="0.3937007874015748" bottom="0.1968503937007874" header="0.5118110236220472" footer="0.1968503937007874"/>
  <pageSetup firstPageNumber="70" useFirstPageNumber="1"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dendura</cp:lastModifiedBy>
  <cp:lastPrinted>2011-11-16T10:40:51Z</cp:lastPrinted>
  <dcterms:created xsi:type="dcterms:W3CDTF">2010-09-24T07:39:40Z</dcterms:created>
  <dcterms:modified xsi:type="dcterms:W3CDTF">2011-12-01T13:53:25Z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