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empa\Documents\RADA MIASTA VIII KADENCJA\UCHWAŁY\UCHWAŁY 2020\sesja XXXVII 17.12.2020\"/>
    </mc:Choice>
  </mc:AlternateContent>
  <bookViews>
    <workbookView xWindow="0" yWindow="0" windowWidth="28800" windowHeight="12435"/>
  </bookViews>
  <sheets>
    <sheet name="SPGK" sheetId="1" r:id="rId1"/>
    <sheet name="GMS" sheetId="2" r:id="rId2"/>
  </sheets>
  <definedNames>
    <definedName name="_xlnm.Print_Area" localSheetId="0">SPGK!$A$4:$E$45</definedName>
  </definedNames>
  <calcPr calcId="181029"/>
</workbook>
</file>

<file path=xl/calcChain.xml><?xml version="1.0" encoding="utf-8"?>
<calcChain xmlns="http://schemas.openxmlformats.org/spreadsheetml/2006/main">
  <c r="E28" i="2" l="1"/>
  <c r="E29" i="2"/>
  <c r="D30" i="2"/>
  <c r="E30" i="2"/>
  <c r="C63" i="1" l="1"/>
  <c r="C60" i="1"/>
  <c r="C56" i="1"/>
  <c r="C52" i="1"/>
  <c r="C48" i="1"/>
  <c r="D47" i="1"/>
  <c r="C59" i="1"/>
  <c r="C55" i="1"/>
  <c r="C51" i="1"/>
  <c r="C47" i="1"/>
  <c r="C29" i="2"/>
  <c r="C28" i="2"/>
  <c r="C30" i="2" s="1"/>
  <c r="C25" i="2"/>
  <c r="C24" i="2"/>
  <c r="C21" i="2"/>
  <c r="C22" i="2"/>
  <c r="C20" i="2"/>
  <c r="C26" i="2" l="1"/>
  <c r="C64" i="1"/>
  <c r="G14" i="1" l="1"/>
  <c r="G13" i="1"/>
  <c r="G16" i="1" l="1"/>
  <c r="G44" i="1"/>
  <c r="G43" i="1"/>
  <c r="G42" i="1"/>
  <c r="G41" i="1"/>
  <c r="G40" i="1"/>
  <c r="G37" i="1"/>
  <c r="G34" i="1"/>
  <c r="D52" i="1" l="1"/>
  <c r="D48" i="1"/>
  <c r="G48" i="1" s="1"/>
  <c r="D56" i="1"/>
  <c r="D60" i="1"/>
  <c r="G20" i="1"/>
  <c r="G28" i="1"/>
  <c r="G26" i="1"/>
  <c r="G24" i="1"/>
  <c r="G23" i="1"/>
  <c r="G21" i="1"/>
  <c r="G19" i="1"/>
  <c r="G18" i="1"/>
  <c r="G15" i="1"/>
  <c r="G8" i="1"/>
  <c r="G60" i="1" l="1"/>
  <c r="G56" i="1"/>
  <c r="D51" i="1"/>
  <c r="D59" i="1"/>
  <c r="C49" i="1"/>
  <c r="D55" i="1"/>
  <c r="G52" i="1"/>
  <c r="D64" i="1"/>
  <c r="C65" i="1"/>
  <c r="G64" i="1" l="1"/>
  <c r="H64" i="1" s="1"/>
  <c r="G47" i="1"/>
  <c r="G55" i="1"/>
  <c r="G59" i="1"/>
  <c r="G51" i="1"/>
  <c r="D63" i="1"/>
  <c r="C53" i="1"/>
  <c r="G63" i="1" l="1"/>
  <c r="H63" i="1" s="1"/>
  <c r="C57" i="1"/>
  <c r="C61" i="1"/>
</calcChain>
</file>

<file path=xl/sharedStrings.xml><?xml version="1.0" encoding="utf-8"?>
<sst xmlns="http://schemas.openxmlformats.org/spreadsheetml/2006/main" count="234" uniqueCount="132">
  <si>
    <t>Nazwa Zadania</t>
  </si>
  <si>
    <t>Lp.</t>
  </si>
  <si>
    <t>Termin Realizacji</t>
  </si>
  <si>
    <t>Wartość Inwestycji</t>
  </si>
  <si>
    <t>Razem:</t>
  </si>
  <si>
    <t>Celowość Realizacji</t>
  </si>
  <si>
    <t>Suma (PLN) urządzenia wodociągowe</t>
  </si>
  <si>
    <t>Suma (PLN) urządzenia kanalizacyjne</t>
  </si>
  <si>
    <t>Uzbrojenie terenu spowoduje pozyskanie nowych odbiorców, wpłynie na wzrost zwodociągowania Gminy Miasta Sanoka</t>
  </si>
  <si>
    <t>Sieć kanalizacji sanitarnej ul. Lipińskiego (teren dawnej fabryki autobusów Autosan S.A.)</t>
  </si>
  <si>
    <t>URZĄDZENIA WODOCIĄGOWE</t>
  </si>
  <si>
    <t>URZĄDZENIA KANALIZACYJNE</t>
  </si>
  <si>
    <t>Sieć kanalizacji sanitarnej ul. Reymonta  (teren po OTL)</t>
  </si>
  <si>
    <t>Modernizacja systemu SCADA na obiekcie Stacji Uzdatniania Wody w Trepczy</t>
  </si>
  <si>
    <t>1.</t>
  </si>
  <si>
    <t>Sieć kanalizacji sanitarnej ul. Armii Krajowej 2,3,4,5</t>
  </si>
  <si>
    <t xml:space="preserve">Dostosowanie Oczyszczalni Ścieków do aktualnie obowiązujących wymagań w zakresie gospodarki ściekowej i osadowej, zwiększenie przepustowości, usprawnienie pracy i zapewnienie skuteczności procesu oczyszczania ścieków </t>
  </si>
  <si>
    <t>2023-2024</t>
  </si>
  <si>
    <t>2022-2023</t>
  </si>
  <si>
    <t>2021-2022</t>
  </si>
  <si>
    <t>2022-2024</t>
  </si>
  <si>
    <t>Sieć kanalizacji sanitarnej ul. Batorego etap III</t>
  </si>
  <si>
    <t>2.</t>
  </si>
  <si>
    <t>3.</t>
  </si>
  <si>
    <t>Budowa magistrali wodociągowej DN 225 PE SUW Trepcza - dzielnica Dąbrówka</t>
  </si>
  <si>
    <t>4.</t>
  </si>
  <si>
    <t>Przebudowa sieci wodociągowej rozdzielczej ul. Ogrodowa</t>
  </si>
  <si>
    <t>5.</t>
  </si>
  <si>
    <t>Przebudowa sieci wodociągowej ul. Sadowa</t>
  </si>
  <si>
    <t>6.</t>
  </si>
  <si>
    <t>7.</t>
  </si>
  <si>
    <t xml:space="preserve">Budowa sieci wodociągowej ul.Batorego - etap II </t>
  </si>
  <si>
    <t>8.</t>
  </si>
  <si>
    <t>9.</t>
  </si>
  <si>
    <t>Przebudowa sieci wodociągowej ul. Akacjowa</t>
  </si>
  <si>
    <t>10.</t>
  </si>
  <si>
    <t>11.</t>
  </si>
  <si>
    <t>Przebudowa sieci wodociągowej ul. Konarskiego</t>
  </si>
  <si>
    <t>12.</t>
  </si>
  <si>
    <t>Budowa sieci wodociągowej dla terenu MPZP Jasna I</t>
  </si>
  <si>
    <t>Magistrala wodociągowa Sanok-Brzozów (koncepcja, projekt, realizacja)</t>
  </si>
  <si>
    <t>15.</t>
  </si>
  <si>
    <t>2021-2024</t>
  </si>
  <si>
    <t>16.</t>
  </si>
  <si>
    <t>SUW Trepcza modernizacja układów  dozowania koagulantów</t>
  </si>
  <si>
    <t>2021-2023</t>
  </si>
  <si>
    <t>17.</t>
  </si>
  <si>
    <t xml:space="preserve">SUW Trepcza rozbudowa układu sterowania </t>
  </si>
  <si>
    <t>18.</t>
  </si>
  <si>
    <t>SUW Trepcza modernizacja układu technologicznego - włączenie do eksplotacji nieczynnych zbiorników wody uzdatnionej (projekt, realizacja)</t>
  </si>
  <si>
    <t>19.</t>
  </si>
  <si>
    <t xml:space="preserve">SUW Zasław - Roboty budowlane na obiektach technologicznych (termomodernizacja, wymiana pokryć dachowych, remont i modernizacja pomieszczeń socjalnych, sanitarnych) </t>
  </si>
  <si>
    <t>20.</t>
  </si>
  <si>
    <t>21.</t>
  </si>
  <si>
    <t>22.</t>
  </si>
  <si>
    <t>SUW Zasław - wymiana agregatu prądotwórczego</t>
  </si>
  <si>
    <t>Stworzenie możliwości podłączenia bezpośrednio do miejskiej sieci wodociągowej podmiotom gospodarczym funkcjonującym na terenie byłej fabryki autobusów Autosan S.A. - poprawa gospodarki wodno - ściekowej.</t>
  </si>
  <si>
    <t>Przebudowa sieci wodociągowej ze względu na jej  dużą awaryjność spowodowaną korozją punktową, sieć wodociągowa z rur stalowych o połączeniach spawanych.</t>
  </si>
  <si>
    <t>Budowa sieci wodociągowej ul. Lipińskiego (teren dawnej fabryki autobusów Autosan S.A.)</t>
  </si>
  <si>
    <t>Przebudowa sieci wodociągowej ze względu na jej  dużą awaryjność, sieć wodociągowa z rur żeliwnych o połączeniach kielichowych.</t>
  </si>
  <si>
    <t>Przebudowa magistrali wodociągowej ze względu na jej  dużą awaryjność (magistrala wodociągowa z rur żeliwnych o połączeniach kielichowych) oraz konieczność dostosowania parametrów jej pracy do wypracowanego optymalnego systemu zasilania w wodę Gminy Miasta Sanoka, Miasta i Gminy Zagórz, Gminy Sanok.</t>
  </si>
  <si>
    <t>Przebudowa odcinka sieci wodociągowej ul. Kościuszki</t>
  </si>
  <si>
    <r>
      <t xml:space="preserve">Przebudowa wyeliminuje awaryjny odcinek sieci wodociągowej </t>
    </r>
    <r>
      <rPr>
        <sz val="12"/>
        <color rgb="FF000000"/>
        <rFont val="Calibri"/>
        <family val="2"/>
        <charset val="238"/>
      </rPr>
      <t>Ø 225mm  PVC</t>
    </r>
    <r>
      <rPr>
        <sz val="12"/>
        <color rgb="FF000000"/>
        <rFont val="Bookman Old Style"/>
        <family val="1"/>
        <charset val="238"/>
      </rPr>
      <t xml:space="preserve"> </t>
    </r>
  </si>
  <si>
    <t>13.</t>
  </si>
  <si>
    <t>14.</t>
  </si>
  <si>
    <t>Uzbrojenie terenu spowoduje pozyskanie nowych odbiorców, wpłynie na wzrost zwodociągowania Gminy Miasta Sanoka.</t>
  </si>
  <si>
    <r>
      <rPr>
        <sz val="12"/>
        <color rgb="FF000000"/>
        <rFont val="Bookman Old Style"/>
        <family val="1"/>
        <charset val="238"/>
      </rPr>
      <t>Rozbudowa systemu pozwoli na sterowanie urządzeniami automatycznie bezpośrednio przy urządzeniach.</t>
    </r>
    <r>
      <rPr>
        <b/>
        <sz val="12"/>
        <color indexed="8"/>
        <rFont val="Bookman Old Style"/>
        <family val="1"/>
        <charset val="238"/>
      </rPr>
      <t xml:space="preserve"> </t>
    </r>
  </si>
  <si>
    <t>SUW Zasław - modernizacja jazu piętrzącego na podstawie ekspertyzy technicznej</t>
  </si>
  <si>
    <t>Przebudowa przepompowni ścieków ul. Lwowska (projekt, realizacja)</t>
  </si>
  <si>
    <t>2021 - 2024</t>
  </si>
  <si>
    <t>Przebudowa sieci wodociągowej ze względu na: planowaną modernizację ulicy Sadowej, dużą awaryjność przedmiotowej sieci wodociągowej z rur żeliwnych o połączeniach kielichowych, układ połączeń stwarzający trudności eksploatacyjne.</t>
  </si>
  <si>
    <t>Przebudowa sieci wodociągowej ze względu na: planowaną modernizację ulicy Ogrodowej, dużą awaryjność przedmiotowej sieci wodociągowej, układ połączeń stwarzający trudności eksploatacyjne, nieuzasadnione dublowanie się odcinków sieci</t>
  </si>
  <si>
    <t>Rozbudowa oprogramowania wizualizacji i sterowania usprawni pracę SUW Trepcza i dostosuje aktualne systemy do nowych wymogów.</t>
  </si>
  <si>
    <t>Doprowadzenie obiektów SUW w Zasławiu do stanu technicznego odpowiadającego aktualnie obowiązującym standardom.</t>
  </si>
  <si>
    <t>Modernizacja układów dozowania koagulantów o dodatkowe elementy pozwoli na precyzyjne określenie objętości dawki.</t>
  </si>
  <si>
    <t>SUWY</t>
  </si>
  <si>
    <t>OCZYSZCZALNIA</t>
  </si>
  <si>
    <t>sieci w</t>
  </si>
  <si>
    <t>sieci ks</t>
  </si>
  <si>
    <t>suma 2021-2024</t>
  </si>
  <si>
    <t>Przebudowa sieci wodociągowej wykonanej z rur stalowych o połączeniach spawanych ze względu na jej awaryjność (przebudowa na odcinku pomiędzy skrzyżowaniami z ulicami Mickiewicza, Sikorskiego).</t>
  </si>
  <si>
    <t>Budowa przedmiotowej magistrali spowoduje przede wszystkim "odciążenie"  hydroforni strefowej "Okołowiczówka", wpłynie na wzrost niezawodności dostawy wody dla odbiorców zamieszkujących dzielnicę Dąbrówka i miejscowości ościenne (dwustronne zasilanie).</t>
  </si>
  <si>
    <t xml:space="preserve">Budowa magistrali wodociągowej umożliwi nowych odbiorców, na terenie Miasta i Gminy Brzozów. </t>
  </si>
  <si>
    <t>Zapewnienie ciągłości dostawy wody odbiorcom w czasie przerw w dostawie energii elektrycznej do obiektu SUW w Zasławiu.</t>
  </si>
  <si>
    <r>
      <t>Zwiększenie zapasu wody uzdatnionej na obiekcie SUW o 800 m</t>
    </r>
    <r>
      <rPr>
        <vertAlign val="superscript"/>
        <sz val="12"/>
        <color rgb="FF000000"/>
        <rFont val="Bookman Old Style"/>
        <family val="1"/>
        <charset val="238"/>
      </rPr>
      <t>3</t>
    </r>
    <r>
      <rPr>
        <sz val="12"/>
        <color rgb="FF000000"/>
        <rFont val="Bookman Old Style"/>
        <family val="1"/>
        <charset val="238"/>
      </rPr>
      <t>.</t>
    </r>
  </si>
  <si>
    <t>Realizacja prac modernizacyjno-remontowych jazu stanowić będzie gwarancje skutecznego piętrzenia wody dla potrzeb ujmowania wody na obiekcie SUW w Zasławiu.</t>
  </si>
  <si>
    <t xml:space="preserve">Zastosowanie w obiektach SUW w Zasławiu aktualnie dostępnych urządzeń oraz rozwiązań technologicznych gwarantujących zwiększenie skuteczności procesu uzdatniania wody poprzez jego zautomatyzowanie skutkujące skróceniem czasu reakcji na zmianę parametrów wody surowej, zmniejszeniem zużycia energii elektrycznej. </t>
  </si>
  <si>
    <t>Uzbrojenie terenu spowoduje pozyskanie nowych odbiorców, wpłynie na wzrost skanalizowania Gminy Miasta Sanoka.</t>
  </si>
  <si>
    <t>Przebudowa przedmiotowej przepompowni zaskutkuje jej bezawaryjną pracą oraz możliwością monitorowania "on-line" parametrów jej pracy.</t>
  </si>
  <si>
    <t>Uporządkowanie gospodarki ściekowej, uzbrojenie terenu siecią kanalizacji sanitarnej spowoduje pozyskanie nowych odbiorców, wpłynie na wzrost skanalizowania Gminy Miasta Sanoka.</t>
  </si>
  <si>
    <t>Stworzenie możliwości podłączenia bezpośrednio do miejskiej sieci kanalizacji sanitarnej podmiotom gospodarczym funkcjonującym na terenie byłej fabryki autobusów Autosan S.A. - poprawa gospodarki wodno-ściekowej.</t>
  </si>
  <si>
    <t>Oczyszczalnia Ścieków: Rozbudowa i modernizacja systemu monitoringu wizyjnego (dodatkowe kamery)</t>
  </si>
  <si>
    <t>Oczyszczalnia Ścieków: Budowa zadaszenia nad boksem ze skratkami</t>
  </si>
  <si>
    <t>Oczyszczalnia Ścieków: Wymiana sond pH i potencjału redox</t>
  </si>
  <si>
    <t>Oczyszczalnia Ścieków: Budowa dodatkowego osadnika wtórnego, przebudowa komory rozdziału, rozbudowa pompowni</t>
  </si>
  <si>
    <t xml:space="preserve">Oczyszczalnia Ścieków: Przebudowa układu do pomiaru ilości ścieków oczyszczonych, przebudowa części kolektora odpływowego (część otwarta) </t>
  </si>
  <si>
    <t>Oczyszczalnia Ścieków: Budowa stacji odbioru i oczyszczania szlamów i piasku z czyszczenia kanalizacji miejskiej</t>
  </si>
  <si>
    <t>Oczyszczalnia Ścieków: Budowa zadaszenia nad poletkami osadowymi, budowa grodzi zamykanych mechanicznie we wiacie składowej osadu odwodnionego</t>
  </si>
  <si>
    <t>Oczyszczalnia Ścieków: Modernizacja Wydzielonych Komór Fermentacyjnych wraz z budynkiem operacyjnym oraz budową układu do kogeneracji</t>
  </si>
  <si>
    <t xml:space="preserve">Przebudowa magistrali wodociągowej stal DN 400mm od SUW Trepcza wzdłuż Sanu etap II,III,IV,V - 800 mb </t>
  </si>
  <si>
    <t xml:space="preserve">Studium wykonalności dla rozbudowy części osadowej Oczyszczalni Ścieków w Trepczy </t>
  </si>
  <si>
    <t>Zakres rozbudowy i przebudowy : 1) budowa nowych komór fermentacyjnych wraz z rozbudową instalacji biogazu  i układem kogeneracji, 2) rozbudowa magazynów osadu przefermentowanego, 3) budowa węzła do przyjmowania scieków i szlamów zawierających piasek z czyszczenia kanalizacji.</t>
  </si>
  <si>
    <t>Projekt budowlano-wykonawczy rozbudowy i przebudowy części osadowej Oczyszczalni Ścieków w Trepczy</t>
  </si>
  <si>
    <t xml:space="preserve">Zakres projektu zgodny z założeniami zawartymi w Studium Wykonalności.            Dostosowanie Oczyszczalni Ścieków do aktualnie obowiązujących wymagań w zakresie gospodarki ściekowej i osadowej, zwiększenie przepustowości, usprawnienie pracy i zapewnienie skuteczności procesu oczyszczania ścieków. </t>
  </si>
  <si>
    <t>Przebudowa magistrali wodociągowej z SUW w Zasławiu na odcinku Zagórz-Sanok wraz z odcinkami przyłączy</t>
  </si>
  <si>
    <r>
      <t xml:space="preserve">Przebudowa odcinka sieci wodociągowej </t>
    </r>
    <r>
      <rPr>
        <sz val="12"/>
        <color rgb="FF000000"/>
        <rFont val="Calibri"/>
        <family val="2"/>
        <charset val="238"/>
      </rPr>
      <t>Ø</t>
    </r>
    <r>
      <rPr>
        <sz val="12"/>
        <color rgb="FF000000"/>
        <rFont val="Bookman Old Style"/>
        <family val="1"/>
        <charset val="238"/>
      </rPr>
      <t xml:space="preserve"> 225mm PVC pod drogą powiatową Sanok - Dobra w miejscowości Trepcza w kierunku ogródków działkowych </t>
    </r>
  </si>
  <si>
    <t>SUW Zasław-Ekspertyza techniczna jazu piętrzącego na rzece San</t>
  </si>
  <si>
    <t>Koncepcja modernizacji SUW Zasław</t>
  </si>
  <si>
    <t>Zastosowanie nowoczesnych rozwiązań w procesie technologicznym uzdatniania wody.</t>
  </si>
  <si>
    <t>23.</t>
  </si>
  <si>
    <t xml:space="preserve">SUW Zasław - modernizacja obiektów i technologii w obiektach SUW (projekt, realizacja)  </t>
  </si>
  <si>
    <t xml:space="preserve">Rzetelna ekspertyza udokumentowana inspekcją pod wodą wykaże rzeczywisty stan techniczny budowli hydrotechnicznej jaką jest jaz. </t>
  </si>
  <si>
    <t xml:space="preserve">Wieloletni Plan Rozwoju i Modernizacji Urządzeń Wodociągowych i Kanalizacyjnych  Sanockiego Przedsiębiorstwa Gospodarki Komunalnej  Sp. z o. o. w Sanoku na lata 2021 - 2024 /finansowane ze środków SPGK/ </t>
  </si>
  <si>
    <t xml:space="preserve">Wieloletni Plan Rozwoju i Modernizacji Urządzeń Wodociągowych i Kanalizacyjnych  Sanockiego Przedsiębiorstwa Gospodarki Komunalnej  Sp. z o. o. w Sanoku na lata 2021 - 2024 /finansowane ze środków GMS/ </t>
  </si>
  <si>
    <t>Budowa sieci wodociągowej dla terenu przy ul. Kmicica i Jagiełły</t>
  </si>
  <si>
    <t>Budowa sieci wodociągowej dla terenu przy ul. Królowej Jadwigi</t>
  </si>
  <si>
    <t xml:space="preserve">Sieć kanalizacji sanitarnej dla terenu przy ul. Kmicica i Jagiełły </t>
  </si>
  <si>
    <t>Sieć kanalizacji sanitarnej dla terenu przy ul. Królowej Jadwigi</t>
  </si>
  <si>
    <t>Sieć kanalizacji sanitarnej przy ul. Turystycznej</t>
  </si>
  <si>
    <t>Sieć kanalizacji sanitarnej przy ul. Kolorowej</t>
  </si>
  <si>
    <t>Sieć kanalizacji sanitarnej dla terenu przy ul. Łany</t>
  </si>
  <si>
    <t>Sieć kanalizaji sanitarnej dla terenu przy ul. Ustrzyckiej i Kawczyńskiego - etap I i II</t>
  </si>
  <si>
    <t>Sieć kanalizacji sanitarnej przy ul. Jezierskiego</t>
  </si>
  <si>
    <t>Uporządkowanie gospodarki ściekowej na terenie miasta Sanoka, uzbrojenie terenu.</t>
  </si>
  <si>
    <t>Sieć kanalizacji sanitarnej dla terenu przy ul. Słowackiego - MPZP Jasna I</t>
  </si>
  <si>
    <t>Budowa sieci wodociągowej ul. Murarska</t>
  </si>
  <si>
    <t>24.</t>
  </si>
  <si>
    <t>2021 - 2022</t>
  </si>
  <si>
    <t xml:space="preserve">Tabela nr 1 do Planu Wieloletniego 2021-2024                                                                                                                                                                 </t>
  </si>
  <si>
    <t>Budowa sieci wodociągowej dla terenu MPZP Konopnickiej II</t>
  </si>
  <si>
    <t>Budowa kanalizacji sanitarnej dla terenu MPZP Konopnickiej II</t>
  </si>
  <si>
    <t xml:space="preserve">Tabela nr 2 do Planu Wieloletniego 2021-2024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</si>
</sst>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sz val="11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2"/>
      <color indexed="8"/>
      <name val="Calibri"/>
      <family val="2"/>
      <charset val="238"/>
    </font>
    <font>
      <sz val="14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name val="Bookman Old Style"/>
      <family val="1"/>
      <charset val="238"/>
    </font>
    <font>
      <sz val="14"/>
      <color theme="1"/>
      <name val="Bookman Old Style"/>
      <family val="1"/>
      <charset val="238"/>
    </font>
    <font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rgb="FF000000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sz val="12"/>
      <color rgb="FF00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vertAlign val="superscript"/>
      <sz val="12"/>
      <color rgb="FF000000"/>
      <name val="Bookman Old Style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3" fillId="0" borderId="0" xfId="0" applyFont="1"/>
    <xf numFmtId="0" fontId="0" fillId="0" borderId="0" xfId="0" applyFill="1"/>
    <xf numFmtId="3" fontId="0" fillId="0" borderId="0" xfId="0" applyNumberFormat="1"/>
    <xf numFmtId="0" fontId="0" fillId="0" borderId="0" xfId="0" applyAlignment="1">
      <alignment horizontal="right"/>
    </xf>
    <xf numFmtId="3" fontId="6" fillId="0" borderId="0" xfId="0" applyNumberFormat="1" applyFont="1"/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" fillId="4" borderId="0" xfId="0" applyFont="1" applyFill="1" applyAlignment="1">
      <alignment horizontal="right" vertical="center"/>
    </xf>
    <xf numFmtId="0" fontId="4" fillId="4" borderId="0" xfId="0" applyFont="1" applyFill="1" applyBorder="1" applyAlignment="1">
      <alignment horizontal="right" vertical="center"/>
    </xf>
    <xf numFmtId="0" fontId="4" fillId="5" borderId="0" xfId="0" applyFont="1" applyFill="1" applyAlignment="1">
      <alignment horizontal="right" vertical="center"/>
    </xf>
    <xf numFmtId="0" fontId="4" fillId="5" borderId="0" xfId="0" applyFont="1" applyFill="1" applyBorder="1" applyAlignment="1">
      <alignment horizontal="right" vertical="center"/>
    </xf>
    <xf numFmtId="0" fontId="8" fillId="4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3" fontId="5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3" fontId="4" fillId="4" borderId="0" xfId="0" applyNumberFormat="1" applyFont="1" applyFill="1" applyAlignment="1">
      <alignment horizontal="center" vertical="center"/>
    </xf>
    <xf numFmtId="3" fontId="5" fillId="4" borderId="0" xfId="0" applyNumberFormat="1" applyFont="1" applyFill="1" applyAlignment="1">
      <alignment horizontal="center" vertical="center"/>
    </xf>
    <xf numFmtId="3" fontId="4" fillId="5" borderId="0" xfId="0" applyNumberFormat="1" applyFont="1" applyFill="1" applyAlignment="1">
      <alignment horizontal="center" vertical="center"/>
    </xf>
    <xf numFmtId="3" fontId="5" fillId="5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right" vertical="center"/>
    </xf>
    <xf numFmtId="0" fontId="5" fillId="4" borderId="0" xfId="0" applyFont="1" applyFill="1" applyAlignment="1">
      <alignment horizontal="right" vertical="center"/>
    </xf>
    <xf numFmtId="0" fontId="5" fillId="5" borderId="0" xfId="0" applyFont="1" applyFill="1" applyAlignment="1">
      <alignment horizontal="right" vertical="center"/>
    </xf>
    <xf numFmtId="3" fontId="5" fillId="2" borderId="0" xfId="0" applyNumberFormat="1" applyFont="1" applyFill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5" fillId="7" borderId="0" xfId="0" applyFont="1" applyFill="1" applyAlignment="1">
      <alignment horizontal="right" vertical="center"/>
    </xf>
    <xf numFmtId="0" fontId="8" fillId="7" borderId="0" xfId="0" applyFont="1" applyFill="1" applyAlignment="1">
      <alignment horizontal="center" vertical="center"/>
    </xf>
    <xf numFmtId="0" fontId="4" fillId="7" borderId="0" xfId="0" applyFont="1" applyFill="1" applyBorder="1" applyAlignment="1">
      <alignment horizontal="right" vertical="center"/>
    </xf>
    <xf numFmtId="3" fontId="4" fillId="7" borderId="0" xfId="0" applyNumberFormat="1" applyFont="1" applyFill="1" applyAlignment="1">
      <alignment horizontal="center" vertical="center"/>
    </xf>
    <xf numFmtId="0" fontId="4" fillId="7" borderId="0" xfId="0" applyFont="1" applyFill="1" applyAlignment="1">
      <alignment horizontal="right" vertical="center"/>
    </xf>
    <xf numFmtId="3" fontId="5" fillId="7" borderId="0" xfId="0" applyNumberFormat="1" applyFont="1" applyFill="1" applyAlignment="1">
      <alignment horizontal="center" vertical="center"/>
    </xf>
    <xf numFmtId="0" fontId="3" fillId="0" borderId="19" xfId="0" applyFont="1" applyBorder="1"/>
    <xf numFmtId="0" fontId="0" fillId="0" borderId="20" xfId="0" applyBorder="1"/>
    <xf numFmtId="3" fontId="0" fillId="0" borderId="0" xfId="0" applyNumberFormat="1" applyAlignment="1">
      <alignment horizontal="right" vertical="center"/>
    </xf>
    <xf numFmtId="3" fontId="6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10" fillId="0" borderId="18" xfId="0" applyNumberFormat="1" applyFont="1" applyBorder="1" applyAlignment="1">
      <alignment vertical="center"/>
    </xf>
    <xf numFmtId="3" fontId="10" fillId="0" borderId="18" xfId="0" applyNumberFormat="1" applyFont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3" fontId="7" fillId="0" borderId="3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0" fontId="2" fillId="8" borderId="2" xfId="0" applyFont="1" applyFill="1" applyBorder="1" applyAlignment="1">
      <alignment horizontal="center" vertical="center"/>
    </xf>
    <xf numFmtId="0" fontId="11" fillId="8" borderId="3" xfId="0" applyFont="1" applyFill="1" applyBorder="1" applyAlignment="1">
      <alignment horizontal="left" vertical="center"/>
    </xf>
    <xf numFmtId="3" fontId="12" fillId="8" borderId="3" xfId="0" applyNumberFormat="1" applyFont="1" applyFill="1" applyBorder="1" applyAlignment="1">
      <alignment horizontal="center" vertical="center"/>
    </xf>
    <xf numFmtId="0" fontId="12" fillId="8" borderId="3" xfId="0" applyFont="1" applyFill="1" applyBorder="1" applyAlignment="1">
      <alignment horizontal="center" vertical="center"/>
    </xf>
    <xf numFmtId="0" fontId="12" fillId="8" borderId="4" xfId="0" applyFont="1" applyFill="1" applyBorder="1" applyAlignment="1">
      <alignment vertical="center" wrapText="1"/>
    </xf>
    <xf numFmtId="0" fontId="11" fillId="8" borderId="3" xfId="0" applyFont="1" applyFill="1" applyBorder="1" applyAlignment="1">
      <alignment horizontal="left" vertical="center" wrapText="1"/>
    </xf>
    <xf numFmtId="3" fontId="12" fillId="8" borderId="3" xfId="0" applyNumberFormat="1" applyFont="1" applyFill="1" applyBorder="1" applyAlignment="1">
      <alignment horizontal="center" vertical="center" wrapText="1"/>
    </xf>
    <xf numFmtId="0" fontId="11" fillId="8" borderId="4" xfId="0" applyFont="1" applyFill="1" applyBorder="1" applyAlignment="1">
      <alignment horizontal="left" vertical="center" wrapText="1"/>
    </xf>
    <xf numFmtId="0" fontId="11" fillId="8" borderId="3" xfId="0" applyFont="1" applyFill="1" applyBorder="1" applyAlignment="1">
      <alignment horizontal="center" vertical="center"/>
    </xf>
    <xf numFmtId="0" fontId="12" fillId="8" borderId="4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left" vertical="center" wrapText="1"/>
    </xf>
    <xf numFmtId="3" fontId="7" fillId="6" borderId="3" xfId="0" applyNumberFormat="1" applyFont="1" applyFill="1" applyBorder="1" applyAlignment="1">
      <alignment horizontal="center" vertical="center"/>
    </xf>
    <xf numFmtId="0" fontId="1" fillId="6" borderId="3" xfId="0" applyNumberFormat="1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left" vertical="center"/>
    </xf>
    <xf numFmtId="3" fontId="1" fillId="6" borderId="3" xfId="0" applyNumberFormat="1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left" vertical="center"/>
    </xf>
    <xf numFmtId="3" fontId="12" fillId="6" borderId="3" xfId="0" applyNumberFormat="1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left" vertical="center" wrapText="1"/>
    </xf>
    <xf numFmtId="0" fontId="11" fillId="6" borderId="3" xfId="0" applyFont="1" applyFill="1" applyBorder="1" applyAlignment="1">
      <alignment horizontal="left" vertical="center" wrapText="1"/>
    </xf>
    <xf numFmtId="0" fontId="11" fillId="6" borderId="4" xfId="0" applyFont="1" applyFill="1" applyBorder="1" applyAlignment="1">
      <alignment horizontal="left" vertical="center" wrapText="1"/>
    </xf>
    <xf numFmtId="3" fontId="12" fillId="6" borderId="3" xfId="0" applyNumberFormat="1" applyFont="1" applyFill="1" applyBorder="1" applyAlignment="1">
      <alignment horizontal="center" vertical="center" wrapText="1"/>
    </xf>
    <xf numFmtId="0" fontId="0" fillId="6" borderId="0" xfId="0" applyFill="1"/>
    <xf numFmtId="0" fontId="2" fillId="9" borderId="5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left" vertical="center"/>
    </xf>
    <xf numFmtId="3" fontId="7" fillId="9" borderId="1" xfId="0" applyNumberFormat="1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left" vertical="center"/>
    </xf>
    <xf numFmtId="3" fontId="7" fillId="9" borderId="3" xfId="0" applyNumberFormat="1" applyFont="1" applyFill="1" applyBorder="1" applyAlignment="1">
      <alignment horizontal="center" vertical="center"/>
    </xf>
    <xf numFmtId="3" fontId="1" fillId="9" borderId="3" xfId="0" applyNumberFormat="1" applyFont="1" applyFill="1" applyBorder="1" applyAlignment="1">
      <alignment horizontal="center" vertical="center"/>
    </xf>
    <xf numFmtId="49" fontId="1" fillId="9" borderId="4" xfId="0" applyNumberFormat="1" applyFont="1" applyFill="1" applyBorder="1" applyAlignment="1">
      <alignment horizontal="left" vertical="center" wrapText="1"/>
    </xf>
    <xf numFmtId="0" fontId="1" fillId="9" borderId="3" xfId="0" applyNumberFormat="1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left" vertical="center" wrapText="1"/>
    </xf>
    <xf numFmtId="3" fontId="4" fillId="2" borderId="0" xfId="0" applyNumberFormat="1" applyFont="1" applyFill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3" fontId="6" fillId="10" borderId="17" xfId="0" applyNumberFormat="1" applyFont="1" applyFill="1" applyBorder="1" applyAlignment="1">
      <alignment horizontal="left" vertical="center"/>
    </xf>
    <xf numFmtId="3" fontId="6" fillId="11" borderId="17" xfId="0" applyNumberFormat="1" applyFont="1" applyFill="1" applyBorder="1" applyAlignment="1">
      <alignment horizontal="left" vertical="center"/>
    </xf>
    <xf numFmtId="3" fontId="14" fillId="10" borderId="0" xfId="0" applyNumberFormat="1" applyFont="1" applyFill="1" applyAlignment="1">
      <alignment horizontal="right" vertical="center"/>
    </xf>
    <xf numFmtId="3" fontId="14" fillId="8" borderId="0" xfId="0" applyNumberFormat="1" applyFont="1" applyFill="1"/>
    <xf numFmtId="3" fontId="14" fillId="9" borderId="0" xfId="0" applyNumberFormat="1" applyFont="1" applyFill="1"/>
    <xf numFmtId="3" fontId="14" fillId="8" borderId="0" xfId="0" applyNumberFormat="1" applyFont="1" applyFill="1" applyAlignment="1">
      <alignment horizontal="center" vertical="center"/>
    </xf>
    <xf numFmtId="3" fontId="14" fillId="9" borderId="0" xfId="0" applyNumberFormat="1" applyFont="1" applyFill="1" applyAlignment="1">
      <alignment horizontal="center" vertical="center"/>
    </xf>
    <xf numFmtId="0" fontId="14" fillId="8" borderId="0" xfId="0" applyFont="1" applyFill="1" applyAlignment="1">
      <alignment horizontal="right" vertical="center"/>
    </xf>
    <xf numFmtId="0" fontId="14" fillId="9" borderId="0" xfId="0" applyFont="1" applyFill="1" applyAlignment="1">
      <alignment horizontal="right" vertical="center"/>
    </xf>
    <xf numFmtId="3" fontId="14" fillId="11" borderId="0" xfId="0" applyNumberFormat="1" applyFont="1" applyFill="1" applyAlignment="1">
      <alignment horizontal="right" vertical="center"/>
    </xf>
    <xf numFmtId="3" fontId="14" fillId="0" borderId="17" xfId="0" applyNumberFormat="1" applyFont="1" applyBorder="1" applyAlignment="1">
      <alignment horizontal="center" vertical="center"/>
    </xf>
    <xf numFmtId="0" fontId="0" fillId="0" borderId="0" xfId="0" applyFill="1" applyAlignment="1">
      <alignment wrapText="1"/>
    </xf>
    <xf numFmtId="0" fontId="12" fillId="6" borderId="4" xfId="0" applyFont="1" applyFill="1" applyBorder="1" applyAlignment="1">
      <alignment vertical="center" wrapText="1"/>
    </xf>
    <xf numFmtId="0" fontId="11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left" vertical="center" wrapText="1"/>
    </xf>
    <xf numFmtId="0" fontId="12" fillId="8" borderId="3" xfId="0" applyFont="1" applyFill="1" applyBorder="1" applyAlignment="1">
      <alignment horizontal="left" vertical="center" wrapText="1"/>
    </xf>
    <xf numFmtId="0" fontId="11" fillId="8" borderId="4" xfId="0" applyFont="1" applyFill="1" applyBorder="1" applyAlignment="1">
      <alignment horizontal="left" vertical="center"/>
    </xf>
    <xf numFmtId="0" fontId="1" fillId="9" borderId="3" xfId="0" applyNumberFormat="1" applyFont="1" applyFill="1" applyBorder="1" applyAlignment="1">
      <alignment horizontal="center" vertical="center" wrapText="1"/>
    </xf>
    <xf numFmtId="49" fontId="1" fillId="6" borderId="4" xfId="0" applyNumberFormat="1" applyFont="1" applyFill="1" applyBorder="1" applyAlignment="1">
      <alignment horizontal="left" vertical="center" wrapText="1"/>
    </xf>
    <xf numFmtId="49" fontId="11" fillId="8" borderId="4" xfId="0" applyNumberFormat="1" applyFont="1" applyFill="1" applyBorder="1" applyAlignment="1">
      <alignment horizontal="left" vertical="justify" wrapText="1"/>
    </xf>
    <xf numFmtId="49" fontId="1" fillId="9" borderId="6" xfId="0" applyNumberFormat="1" applyFont="1" applyFill="1" applyBorder="1" applyAlignment="1">
      <alignment horizontal="left" wrapText="1"/>
    </xf>
    <xf numFmtId="49" fontId="1" fillId="9" borderId="4" xfId="0" applyNumberFormat="1" applyFont="1" applyFill="1" applyBorder="1" applyAlignment="1">
      <alignment horizontal="left" wrapText="1"/>
    </xf>
    <xf numFmtId="0" fontId="1" fillId="6" borderId="3" xfId="0" applyNumberFormat="1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right" vertical="top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8" borderId="7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9" borderId="22" xfId="0" applyFont="1" applyFill="1" applyBorder="1" applyAlignment="1">
      <alignment horizontal="center" vertical="center" wrapText="1"/>
    </xf>
    <xf numFmtId="0" fontId="2" fillId="9" borderId="23" xfId="0" applyFont="1" applyFill="1" applyBorder="1" applyAlignment="1">
      <alignment horizontal="center" vertical="center" wrapText="1"/>
    </xf>
    <xf numFmtId="0" fontId="2" fillId="9" borderId="24" xfId="0" applyFont="1" applyFill="1" applyBorder="1" applyAlignment="1">
      <alignment horizontal="center" vertical="center" wrapText="1"/>
    </xf>
    <xf numFmtId="49" fontId="1" fillId="6" borderId="16" xfId="0" applyNumberFormat="1" applyFont="1" applyFill="1" applyBorder="1" applyAlignment="1">
      <alignment horizontal="left" vertical="center" wrapText="1"/>
    </xf>
    <xf numFmtId="49" fontId="1" fillId="6" borderId="25" xfId="0" applyNumberFormat="1" applyFont="1" applyFill="1" applyBorder="1" applyAlignment="1">
      <alignment horizontal="left" vertical="center" wrapText="1"/>
    </xf>
    <xf numFmtId="49" fontId="1" fillId="6" borderId="4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3" fontId="14" fillId="0" borderId="17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2"/>
  <sheetViews>
    <sheetView tabSelected="1" topLeftCell="A34" zoomScale="80" zoomScaleNormal="80" workbookViewId="0">
      <selection activeCell="B18" sqref="B18"/>
    </sheetView>
  </sheetViews>
  <sheetFormatPr defaultRowHeight="15.75" x14ac:dyDescent="0.25"/>
  <cols>
    <col min="1" max="1" width="5.7109375" style="1" customWidth="1"/>
    <col min="2" max="2" width="100.7109375" customWidth="1"/>
    <col min="3" max="4" width="30.7109375" customWidth="1"/>
    <col min="5" max="5" width="100.7109375" customWidth="1"/>
    <col min="7" max="7" width="19.85546875" customWidth="1"/>
  </cols>
  <sheetData>
    <row r="1" spans="1:7" ht="54.75" customHeight="1" thickBot="1" x14ac:dyDescent="0.3">
      <c r="A1" s="36"/>
      <c r="B1" s="37"/>
      <c r="C1" s="37"/>
      <c r="D1" s="37"/>
      <c r="E1" s="113" t="s">
        <v>128</v>
      </c>
    </row>
    <row r="2" spans="1:7" s="2" customFormat="1" ht="39.950000000000003" customHeight="1" thickBot="1" x14ac:dyDescent="0.3">
      <c r="A2" s="119" t="s">
        <v>112</v>
      </c>
      <c r="B2" s="120"/>
      <c r="C2" s="120"/>
      <c r="D2" s="120"/>
      <c r="E2" s="121"/>
    </row>
    <row r="3" spans="1:7" s="2" customFormat="1" ht="39.950000000000003" customHeight="1" thickBot="1" x14ac:dyDescent="0.3">
      <c r="A3" s="116" t="s">
        <v>10</v>
      </c>
      <c r="B3" s="117"/>
      <c r="C3" s="117"/>
      <c r="D3" s="117"/>
      <c r="E3" s="118"/>
    </row>
    <row r="4" spans="1:7" s="2" customFormat="1" ht="39.950000000000003" customHeight="1" x14ac:dyDescent="0.25">
      <c r="A4" s="6" t="s">
        <v>1</v>
      </c>
      <c r="B4" s="7" t="s">
        <v>0</v>
      </c>
      <c r="C4" s="7" t="s">
        <v>3</v>
      </c>
      <c r="D4" s="7" t="s">
        <v>2</v>
      </c>
      <c r="E4" s="8" t="s">
        <v>5</v>
      </c>
    </row>
    <row r="5" spans="1:7" s="2" customFormat="1" ht="64.5" customHeight="1" x14ac:dyDescent="0.25">
      <c r="A5" s="52" t="s">
        <v>14</v>
      </c>
      <c r="B5" s="53" t="s">
        <v>26</v>
      </c>
      <c r="C5" s="54">
        <v>250000</v>
      </c>
      <c r="D5" s="55">
        <v>2021</v>
      </c>
      <c r="E5" s="109" t="s">
        <v>71</v>
      </c>
    </row>
    <row r="6" spans="1:7" s="2" customFormat="1" ht="47.25" x14ac:dyDescent="0.25">
      <c r="A6" s="62" t="s">
        <v>22</v>
      </c>
      <c r="B6" s="68" t="s">
        <v>28</v>
      </c>
      <c r="C6" s="69">
        <v>130000</v>
      </c>
      <c r="D6" s="70">
        <v>2021</v>
      </c>
      <c r="E6" s="102" t="s">
        <v>70</v>
      </c>
    </row>
    <row r="7" spans="1:7" s="2" customFormat="1" ht="31.5" x14ac:dyDescent="0.25">
      <c r="A7" s="52" t="s">
        <v>23</v>
      </c>
      <c r="B7" s="53" t="s">
        <v>31</v>
      </c>
      <c r="C7" s="54">
        <v>200000</v>
      </c>
      <c r="D7" s="55">
        <v>2021</v>
      </c>
      <c r="E7" s="56" t="s">
        <v>8</v>
      </c>
      <c r="G7" s="75"/>
    </row>
    <row r="8" spans="1:7" s="2" customFormat="1" ht="31.5" x14ac:dyDescent="0.25">
      <c r="A8" s="62" t="s">
        <v>25</v>
      </c>
      <c r="B8" s="72" t="s">
        <v>99</v>
      </c>
      <c r="C8" s="74">
        <v>1000000</v>
      </c>
      <c r="D8" s="70" t="s">
        <v>42</v>
      </c>
      <c r="E8" s="73" t="s">
        <v>57</v>
      </c>
      <c r="G8" s="75">
        <f>C8/4</f>
        <v>250000</v>
      </c>
    </row>
    <row r="9" spans="1:7" s="2" customFormat="1" ht="31.5" x14ac:dyDescent="0.25">
      <c r="A9" s="52" t="s">
        <v>27</v>
      </c>
      <c r="B9" s="53" t="s">
        <v>39</v>
      </c>
      <c r="C9" s="54">
        <v>450000</v>
      </c>
      <c r="D9" s="55">
        <v>2022</v>
      </c>
      <c r="E9" s="61" t="s">
        <v>65</v>
      </c>
      <c r="G9" s="75"/>
    </row>
    <row r="10" spans="1:7" s="2" customFormat="1" ht="31.5" x14ac:dyDescent="0.25">
      <c r="A10" s="62" t="s">
        <v>29</v>
      </c>
      <c r="B10" s="68" t="s">
        <v>125</v>
      </c>
      <c r="C10" s="69">
        <v>80000</v>
      </c>
      <c r="D10" s="70">
        <v>2022</v>
      </c>
      <c r="E10" s="102" t="s">
        <v>8</v>
      </c>
      <c r="G10" s="75"/>
    </row>
    <row r="11" spans="1:7" s="2" customFormat="1" ht="47.25" x14ac:dyDescent="0.25">
      <c r="A11" s="52" t="s">
        <v>30</v>
      </c>
      <c r="B11" s="53" t="s">
        <v>61</v>
      </c>
      <c r="C11" s="54">
        <v>400000</v>
      </c>
      <c r="D11" s="55">
        <v>2022</v>
      </c>
      <c r="E11" s="59" t="s">
        <v>80</v>
      </c>
      <c r="G11" s="75"/>
    </row>
    <row r="12" spans="1:7" s="2" customFormat="1" ht="31.5" x14ac:dyDescent="0.25">
      <c r="A12" s="62" t="s">
        <v>32</v>
      </c>
      <c r="B12" s="68" t="s">
        <v>34</v>
      </c>
      <c r="C12" s="69">
        <v>195000</v>
      </c>
      <c r="D12" s="70">
        <v>2022</v>
      </c>
      <c r="E12" s="73" t="s">
        <v>59</v>
      </c>
      <c r="G12" s="75"/>
    </row>
    <row r="13" spans="1:7" s="2" customFormat="1" ht="63" x14ac:dyDescent="0.25">
      <c r="A13" s="52" t="s">
        <v>33</v>
      </c>
      <c r="B13" s="105" t="s">
        <v>104</v>
      </c>
      <c r="C13" s="54">
        <v>2150000</v>
      </c>
      <c r="D13" s="60" t="s">
        <v>42</v>
      </c>
      <c r="E13" s="61" t="s">
        <v>60</v>
      </c>
      <c r="G13" s="75">
        <f>C13/4</f>
        <v>537500</v>
      </c>
    </row>
    <row r="14" spans="1:7" s="2" customFormat="1" ht="63" x14ac:dyDescent="0.25">
      <c r="A14" s="62" t="s">
        <v>35</v>
      </c>
      <c r="B14" s="68" t="s">
        <v>24</v>
      </c>
      <c r="C14" s="69">
        <v>3800000</v>
      </c>
      <c r="D14" s="103" t="s">
        <v>42</v>
      </c>
      <c r="E14" s="73" t="s">
        <v>81</v>
      </c>
      <c r="G14" s="75">
        <f>C14/4</f>
        <v>950000</v>
      </c>
    </row>
    <row r="15" spans="1:7" s="2" customFormat="1" ht="31.5" x14ac:dyDescent="0.25">
      <c r="A15" s="52" t="s">
        <v>36</v>
      </c>
      <c r="B15" s="53" t="s">
        <v>40</v>
      </c>
      <c r="C15" s="54">
        <v>8500000</v>
      </c>
      <c r="D15" s="55" t="s">
        <v>20</v>
      </c>
      <c r="E15" s="59" t="s">
        <v>82</v>
      </c>
      <c r="G15" s="75">
        <f t="shared" ref="G15" si="0">C15/3</f>
        <v>2833333.3333333335</v>
      </c>
    </row>
    <row r="16" spans="1:7" s="2" customFormat="1" ht="47.25" x14ac:dyDescent="0.25">
      <c r="A16" s="62" t="s">
        <v>38</v>
      </c>
      <c r="B16" s="72" t="s">
        <v>58</v>
      </c>
      <c r="C16" s="69">
        <v>651000</v>
      </c>
      <c r="D16" s="70" t="s">
        <v>17</v>
      </c>
      <c r="E16" s="71" t="s">
        <v>56</v>
      </c>
      <c r="G16" s="75">
        <f>C16/2</f>
        <v>325500</v>
      </c>
    </row>
    <row r="17" spans="1:8" s="2" customFormat="1" ht="31.5" x14ac:dyDescent="0.25">
      <c r="A17" s="52" t="s">
        <v>63</v>
      </c>
      <c r="B17" s="57" t="s">
        <v>105</v>
      </c>
      <c r="C17" s="54">
        <v>200000</v>
      </c>
      <c r="D17" s="55">
        <v>2021</v>
      </c>
      <c r="E17" s="106" t="s">
        <v>62</v>
      </c>
      <c r="G17" s="75"/>
    </row>
    <row r="18" spans="1:8" s="2" customFormat="1" ht="31.5" x14ac:dyDescent="0.25">
      <c r="A18" s="62" t="s">
        <v>64</v>
      </c>
      <c r="B18" s="68" t="s">
        <v>37</v>
      </c>
      <c r="C18" s="69">
        <v>600000</v>
      </c>
      <c r="D18" s="70" t="s">
        <v>17</v>
      </c>
      <c r="E18" s="71" t="s">
        <v>59</v>
      </c>
      <c r="G18" s="75">
        <f>C18/2</f>
        <v>300000</v>
      </c>
    </row>
    <row r="19" spans="1:8" s="2" customFormat="1" ht="35.25" customHeight="1" x14ac:dyDescent="0.25">
      <c r="A19" s="62" t="s">
        <v>41</v>
      </c>
      <c r="B19" s="68" t="s">
        <v>13</v>
      </c>
      <c r="C19" s="69">
        <v>150000</v>
      </c>
      <c r="D19" s="70" t="s">
        <v>42</v>
      </c>
      <c r="E19" s="71" t="s">
        <v>72</v>
      </c>
      <c r="G19" s="75">
        <f>C19/4</f>
        <v>37500</v>
      </c>
    </row>
    <row r="20" spans="1:8" s="2" customFormat="1" ht="51" customHeight="1" x14ac:dyDescent="0.25">
      <c r="A20" s="52" t="s">
        <v>43</v>
      </c>
      <c r="B20" s="57" t="s">
        <v>51</v>
      </c>
      <c r="C20" s="58">
        <v>800000</v>
      </c>
      <c r="D20" s="55" t="s">
        <v>42</v>
      </c>
      <c r="E20" s="61" t="s">
        <v>73</v>
      </c>
      <c r="G20" s="75">
        <f>C20/4</f>
        <v>200000</v>
      </c>
    </row>
    <row r="21" spans="1:8" s="2" customFormat="1" ht="35.25" customHeight="1" x14ac:dyDescent="0.25">
      <c r="A21" s="62" t="s">
        <v>46</v>
      </c>
      <c r="B21" s="68" t="s">
        <v>44</v>
      </c>
      <c r="C21" s="69">
        <v>75000</v>
      </c>
      <c r="D21" s="70" t="s">
        <v>45</v>
      </c>
      <c r="E21" s="71" t="s">
        <v>74</v>
      </c>
      <c r="G21" s="75">
        <f>C21/3</f>
        <v>25000</v>
      </c>
    </row>
    <row r="22" spans="1:8" s="2" customFormat="1" ht="35.25" customHeight="1" x14ac:dyDescent="0.25">
      <c r="A22" s="52" t="s">
        <v>48</v>
      </c>
      <c r="B22" s="53" t="s">
        <v>55</v>
      </c>
      <c r="C22" s="54">
        <v>150000</v>
      </c>
      <c r="D22" s="55">
        <v>2022</v>
      </c>
      <c r="E22" s="61" t="s">
        <v>83</v>
      </c>
      <c r="G22" s="75"/>
    </row>
    <row r="23" spans="1:8" s="2" customFormat="1" ht="35.25" customHeight="1" x14ac:dyDescent="0.25">
      <c r="A23" s="62" t="s">
        <v>50</v>
      </c>
      <c r="B23" s="68" t="s">
        <v>47</v>
      </c>
      <c r="C23" s="69">
        <v>70000</v>
      </c>
      <c r="D23" s="70" t="s">
        <v>20</v>
      </c>
      <c r="E23" s="104" t="s">
        <v>66</v>
      </c>
      <c r="G23" s="75">
        <f t="shared" ref="G23:G28" si="1">C23/3</f>
        <v>23333.333333333332</v>
      </c>
      <c r="H23" s="51"/>
    </row>
    <row r="24" spans="1:8" s="2" customFormat="1" ht="35.25" customHeight="1" x14ac:dyDescent="0.25">
      <c r="A24" s="52" t="s">
        <v>52</v>
      </c>
      <c r="B24" s="57" t="s">
        <v>49</v>
      </c>
      <c r="C24" s="54">
        <v>1200000</v>
      </c>
      <c r="D24" s="55" t="s">
        <v>20</v>
      </c>
      <c r="E24" s="59" t="s">
        <v>84</v>
      </c>
      <c r="G24" s="75">
        <f t="shared" si="1"/>
        <v>400000</v>
      </c>
      <c r="H24" s="51"/>
    </row>
    <row r="25" spans="1:8" s="2" customFormat="1" ht="35.25" customHeight="1" x14ac:dyDescent="0.25">
      <c r="A25" s="62" t="s">
        <v>53</v>
      </c>
      <c r="B25" s="72" t="s">
        <v>106</v>
      </c>
      <c r="C25" s="69">
        <v>100000</v>
      </c>
      <c r="D25" s="70">
        <v>2021</v>
      </c>
      <c r="E25" s="73" t="s">
        <v>111</v>
      </c>
      <c r="G25" s="75"/>
      <c r="H25" s="51"/>
    </row>
    <row r="26" spans="1:8" s="2" customFormat="1" ht="35.25" customHeight="1" x14ac:dyDescent="0.25">
      <c r="A26" s="52" t="s">
        <v>54</v>
      </c>
      <c r="B26" s="53" t="s">
        <v>67</v>
      </c>
      <c r="C26" s="54">
        <v>2000000</v>
      </c>
      <c r="D26" s="55" t="s">
        <v>20</v>
      </c>
      <c r="E26" s="61" t="s">
        <v>85</v>
      </c>
      <c r="G26" s="75">
        <f t="shared" si="1"/>
        <v>666666.66666666663</v>
      </c>
      <c r="H26" s="51"/>
    </row>
    <row r="27" spans="1:8" s="2" customFormat="1" ht="35.25" customHeight="1" x14ac:dyDescent="0.25">
      <c r="A27" s="62" t="s">
        <v>109</v>
      </c>
      <c r="B27" s="68" t="s">
        <v>107</v>
      </c>
      <c r="C27" s="69">
        <v>200000</v>
      </c>
      <c r="D27" s="70">
        <v>2021</v>
      </c>
      <c r="E27" s="71" t="s">
        <v>108</v>
      </c>
      <c r="G27" s="75"/>
      <c r="H27" s="51"/>
    </row>
    <row r="28" spans="1:8" s="2" customFormat="1" ht="78.75" x14ac:dyDescent="0.25">
      <c r="A28" s="52" t="s">
        <v>126</v>
      </c>
      <c r="B28" s="53" t="s">
        <v>110</v>
      </c>
      <c r="C28" s="54">
        <v>7000000</v>
      </c>
      <c r="D28" s="55" t="s">
        <v>20</v>
      </c>
      <c r="E28" s="61" t="s">
        <v>86</v>
      </c>
      <c r="G28" s="75">
        <f t="shared" si="1"/>
        <v>2333333.3333333335</v>
      </c>
      <c r="H28" s="51"/>
    </row>
    <row r="29" spans="1:8" ht="39.950000000000003" customHeight="1" thickBot="1" x14ac:dyDescent="0.3">
      <c r="A29" s="122" t="s">
        <v>11</v>
      </c>
      <c r="B29" s="123"/>
      <c r="C29" s="123"/>
      <c r="D29" s="123"/>
      <c r="E29" s="124"/>
    </row>
    <row r="30" spans="1:8" s="2" customFormat="1" ht="35.25" customHeight="1" x14ac:dyDescent="0.25">
      <c r="A30" s="46" t="s">
        <v>1</v>
      </c>
      <c r="B30" s="47" t="s">
        <v>0</v>
      </c>
      <c r="C30" s="47" t="s">
        <v>3</v>
      </c>
      <c r="D30" s="47" t="s">
        <v>2</v>
      </c>
      <c r="E30" s="48" t="s">
        <v>5</v>
      </c>
    </row>
    <row r="31" spans="1:8" s="2" customFormat="1" ht="30" x14ac:dyDescent="0.25">
      <c r="A31" s="80" t="s">
        <v>14</v>
      </c>
      <c r="B31" s="81" t="s">
        <v>68</v>
      </c>
      <c r="C31" s="82">
        <v>60000</v>
      </c>
      <c r="D31" s="83">
        <v>2021</v>
      </c>
      <c r="E31" s="84" t="s">
        <v>88</v>
      </c>
    </row>
    <row r="32" spans="1:8" s="2" customFormat="1" ht="45" x14ac:dyDescent="0.25">
      <c r="A32" s="62" t="s">
        <v>22</v>
      </c>
      <c r="B32" s="66" t="s">
        <v>15</v>
      </c>
      <c r="C32" s="64">
        <v>77000</v>
      </c>
      <c r="D32" s="65">
        <v>2021</v>
      </c>
      <c r="E32" s="108" t="s">
        <v>89</v>
      </c>
    </row>
    <row r="33" spans="1:7" s="2" customFormat="1" ht="30" x14ac:dyDescent="0.25">
      <c r="A33" s="80" t="s">
        <v>23</v>
      </c>
      <c r="B33" s="86" t="s">
        <v>21</v>
      </c>
      <c r="C33" s="82">
        <v>150000</v>
      </c>
      <c r="D33" s="85">
        <v>2022</v>
      </c>
      <c r="E33" s="84" t="s">
        <v>87</v>
      </c>
    </row>
    <row r="34" spans="1:7" s="2" customFormat="1" ht="50.1" customHeight="1" x14ac:dyDescent="0.25">
      <c r="A34" s="62" t="s">
        <v>25</v>
      </c>
      <c r="B34" s="66" t="s">
        <v>9</v>
      </c>
      <c r="C34" s="64">
        <v>920000</v>
      </c>
      <c r="D34" s="67" t="s">
        <v>20</v>
      </c>
      <c r="E34" s="108" t="s">
        <v>90</v>
      </c>
      <c r="G34" s="2">
        <f>C34/3</f>
        <v>306666.66666666669</v>
      </c>
    </row>
    <row r="35" spans="1:7" s="2" customFormat="1" ht="39.950000000000003" customHeight="1" x14ac:dyDescent="0.25">
      <c r="A35" s="80" t="s">
        <v>27</v>
      </c>
      <c r="B35" s="81" t="s">
        <v>12</v>
      </c>
      <c r="C35" s="82">
        <v>300000</v>
      </c>
      <c r="D35" s="85">
        <v>2023</v>
      </c>
      <c r="E35" s="84" t="s">
        <v>87</v>
      </c>
    </row>
    <row r="36" spans="1:7" s="2" customFormat="1" ht="60" customHeight="1" x14ac:dyDescent="0.25">
      <c r="A36" s="62" t="s">
        <v>29</v>
      </c>
      <c r="B36" s="66" t="s">
        <v>100</v>
      </c>
      <c r="C36" s="64">
        <v>150000</v>
      </c>
      <c r="D36" s="112">
        <v>2021</v>
      </c>
      <c r="E36" s="108" t="s">
        <v>101</v>
      </c>
    </row>
    <row r="37" spans="1:7" s="2" customFormat="1" ht="90" customHeight="1" x14ac:dyDescent="0.25">
      <c r="A37" s="80" t="s">
        <v>30</v>
      </c>
      <c r="B37" s="86" t="s">
        <v>102</v>
      </c>
      <c r="C37" s="82">
        <v>600000</v>
      </c>
      <c r="D37" s="83" t="s">
        <v>19</v>
      </c>
      <c r="E37" s="84" t="s">
        <v>103</v>
      </c>
      <c r="G37" s="101">
        <f>C37/2</f>
        <v>300000</v>
      </c>
    </row>
    <row r="38" spans="1:7" s="2" customFormat="1" ht="39.950000000000003" customHeight="1" x14ac:dyDescent="0.25">
      <c r="A38" s="62" t="s">
        <v>32</v>
      </c>
      <c r="B38" s="63" t="s">
        <v>91</v>
      </c>
      <c r="C38" s="64">
        <v>25000</v>
      </c>
      <c r="D38" s="65">
        <v>2021</v>
      </c>
      <c r="E38" s="125" t="s">
        <v>16</v>
      </c>
    </row>
    <row r="39" spans="1:7" s="2" customFormat="1" ht="39.950000000000003" customHeight="1" x14ac:dyDescent="0.25">
      <c r="A39" s="80" t="s">
        <v>33</v>
      </c>
      <c r="B39" s="81" t="s">
        <v>92</v>
      </c>
      <c r="C39" s="82">
        <v>20000</v>
      </c>
      <c r="D39" s="85">
        <v>2022</v>
      </c>
      <c r="E39" s="126"/>
    </row>
    <row r="40" spans="1:7" s="2" customFormat="1" ht="39.950000000000003" customHeight="1" x14ac:dyDescent="0.25">
      <c r="A40" s="62" t="s">
        <v>35</v>
      </c>
      <c r="B40" s="63" t="s">
        <v>93</v>
      </c>
      <c r="C40" s="64">
        <v>80000</v>
      </c>
      <c r="D40" s="67" t="s">
        <v>18</v>
      </c>
      <c r="E40" s="126"/>
      <c r="G40" s="2">
        <f>C40/2</f>
        <v>40000</v>
      </c>
    </row>
    <row r="41" spans="1:7" s="2" customFormat="1" ht="39.950000000000003" customHeight="1" x14ac:dyDescent="0.25">
      <c r="A41" s="80" t="s">
        <v>36</v>
      </c>
      <c r="B41" s="86" t="s">
        <v>94</v>
      </c>
      <c r="C41" s="82">
        <v>5000000</v>
      </c>
      <c r="D41" s="83" t="s">
        <v>17</v>
      </c>
      <c r="E41" s="126"/>
      <c r="G41" s="2">
        <f>C41/2</f>
        <v>2500000</v>
      </c>
    </row>
    <row r="42" spans="1:7" s="2" customFormat="1" ht="39.950000000000003" customHeight="1" x14ac:dyDescent="0.25">
      <c r="A42" s="62" t="s">
        <v>38</v>
      </c>
      <c r="B42" s="63" t="s">
        <v>95</v>
      </c>
      <c r="C42" s="64">
        <v>250000</v>
      </c>
      <c r="D42" s="67" t="s">
        <v>17</v>
      </c>
      <c r="E42" s="126"/>
      <c r="G42" s="2">
        <f>C42/2</f>
        <v>125000</v>
      </c>
    </row>
    <row r="43" spans="1:7" s="2" customFormat="1" ht="39.950000000000003" customHeight="1" x14ac:dyDescent="0.25">
      <c r="A43" s="80" t="s">
        <v>63</v>
      </c>
      <c r="B43" s="86" t="s">
        <v>97</v>
      </c>
      <c r="C43" s="82">
        <v>1000000</v>
      </c>
      <c r="D43" s="83" t="s">
        <v>17</v>
      </c>
      <c r="E43" s="126"/>
      <c r="G43" s="2">
        <f>C43/2</f>
        <v>500000</v>
      </c>
    </row>
    <row r="44" spans="1:7" s="2" customFormat="1" ht="39" customHeight="1" x14ac:dyDescent="0.25">
      <c r="A44" s="62" t="s">
        <v>64</v>
      </c>
      <c r="B44" s="63" t="s">
        <v>96</v>
      </c>
      <c r="C44" s="64">
        <v>1800000</v>
      </c>
      <c r="D44" s="67" t="s">
        <v>17</v>
      </c>
      <c r="E44" s="126"/>
      <c r="G44" s="2">
        <f>C44/2</f>
        <v>900000</v>
      </c>
    </row>
    <row r="45" spans="1:7" s="2" customFormat="1" ht="39" customHeight="1" x14ac:dyDescent="0.25">
      <c r="A45" s="80">
        <v>15</v>
      </c>
      <c r="B45" s="86" t="s">
        <v>98</v>
      </c>
      <c r="C45" s="82">
        <v>5500000</v>
      </c>
      <c r="D45" s="85">
        <v>2024</v>
      </c>
      <c r="E45" s="127"/>
    </row>
    <row r="46" spans="1:7" ht="18.75" x14ac:dyDescent="0.25">
      <c r="B46" s="23">
        <v>2021</v>
      </c>
      <c r="C46" s="15"/>
      <c r="D46" s="40"/>
      <c r="E46" s="100">
        <v>2021</v>
      </c>
    </row>
    <row r="47" spans="1:7" ht="18.75" x14ac:dyDescent="0.3">
      <c r="B47" s="10" t="s">
        <v>6</v>
      </c>
      <c r="C47" s="19">
        <f>SUM(C5:C7)+G21+G20+G19+G8+C27+C25+C17+G14+G13</f>
        <v>3080000</v>
      </c>
      <c r="D47" s="92">
        <f>G19+G20+G21+C25+C27</f>
        <v>562500</v>
      </c>
      <c r="E47" s="90" t="s">
        <v>75</v>
      </c>
      <c r="F47" s="97" t="s">
        <v>77</v>
      </c>
      <c r="G47" s="93">
        <f>C47-D47</f>
        <v>2517500</v>
      </c>
    </row>
    <row r="48" spans="1:7" ht="18.75" x14ac:dyDescent="0.3">
      <c r="B48" s="10" t="s">
        <v>7</v>
      </c>
      <c r="C48" s="19">
        <f>C31+C32+C36+G37+C38</f>
        <v>612000</v>
      </c>
      <c r="D48" s="99">
        <f>G37+C38+C36</f>
        <v>475000</v>
      </c>
      <c r="E48" s="91" t="s">
        <v>76</v>
      </c>
      <c r="F48" s="98" t="s">
        <v>78</v>
      </c>
      <c r="G48" s="94">
        <f>C48-D48</f>
        <v>137000</v>
      </c>
    </row>
    <row r="49" spans="2:9" ht="18" x14ac:dyDescent="0.25">
      <c r="B49" s="9" t="s">
        <v>4</v>
      </c>
      <c r="C49" s="20">
        <f>C47+C48</f>
        <v>3692000</v>
      </c>
      <c r="D49" s="39"/>
      <c r="E49" s="129">
        <v>2022</v>
      </c>
      <c r="F49" s="89"/>
    </row>
    <row r="50" spans="2:9" ht="18" x14ac:dyDescent="0.25">
      <c r="B50" s="24">
        <v>2022</v>
      </c>
      <c r="C50" s="16"/>
      <c r="D50" s="40"/>
      <c r="E50" s="129"/>
      <c r="F50" s="89"/>
    </row>
    <row r="51" spans="2:9" ht="18.75" x14ac:dyDescent="0.3">
      <c r="B51" s="12" t="s">
        <v>6</v>
      </c>
      <c r="C51" s="21">
        <f>G28+G26+G24+G23+C22+G21+G20+G19+G15+G14+G13+C12+C11+G8+C10+C9</f>
        <v>9531666.6666666679</v>
      </c>
      <c r="D51" s="92">
        <f>G28+G26+G24+G23+C22+G21+G20+G19</f>
        <v>3835833.3333333335</v>
      </c>
      <c r="E51" s="90" t="s">
        <v>75</v>
      </c>
      <c r="F51" s="97" t="s">
        <v>77</v>
      </c>
      <c r="G51" s="93">
        <f>C51-D51</f>
        <v>5695833.333333334</v>
      </c>
    </row>
    <row r="52" spans="2:9" ht="18.75" x14ac:dyDescent="0.3">
      <c r="B52" s="12" t="s">
        <v>7</v>
      </c>
      <c r="C52" s="21">
        <f>G40+C39+G37+G34+C33</f>
        <v>816666.66666666674</v>
      </c>
      <c r="D52" s="99">
        <f>G37+C39+C40</f>
        <v>400000</v>
      </c>
      <c r="E52" s="91" t="s">
        <v>76</v>
      </c>
      <c r="F52" s="98" t="s">
        <v>78</v>
      </c>
      <c r="G52" s="94">
        <f>C52-D52</f>
        <v>416666.66666666674</v>
      </c>
    </row>
    <row r="53" spans="2:9" ht="18" x14ac:dyDescent="0.25">
      <c r="B53" s="11" t="s">
        <v>4</v>
      </c>
      <c r="C53" s="22">
        <f>SUM(C51:C52)</f>
        <v>10348333.333333334</v>
      </c>
      <c r="D53" s="39"/>
      <c r="E53" s="130">
        <v>2023</v>
      </c>
      <c r="F53" s="89"/>
    </row>
    <row r="54" spans="2:9" ht="18" x14ac:dyDescent="0.25">
      <c r="B54" s="25">
        <v>2023</v>
      </c>
      <c r="C54" s="31"/>
      <c r="D54" s="40"/>
      <c r="E54" s="130"/>
      <c r="F54" s="89"/>
    </row>
    <row r="55" spans="2:9" ht="18.75" x14ac:dyDescent="0.3">
      <c r="B55" s="14" t="s">
        <v>6</v>
      </c>
      <c r="C55" s="33">
        <f>G28+G26+G24+G23+G21+G20+G19+G18+G16+G15+G14+G13+G8</f>
        <v>8882166.6666666679</v>
      </c>
      <c r="D55" s="92">
        <f>G19+G20+G23+G24+G26+G28</f>
        <v>3660833.3333333335</v>
      </c>
      <c r="E55" s="90" t="s">
        <v>75</v>
      </c>
      <c r="F55" s="97" t="s">
        <v>77</v>
      </c>
      <c r="G55" s="93">
        <f>C55-D55</f>
        <v>5221333.333333334</v>
      </c>
    </row>
    <row r="56" spans="2:9" ht="18.75" x14ac:dyDescent="0.3">
      <c r="B56" s="14" t="s">
        <v>7</v>
      </c>
      <c r="C56" s="33">
        <f>G44+G43+G42+G41+G40+C35+G34</f>
        <v>4671666.666666667</v>
      </c>
      <c r="D56" s="99">
        <f>G40+G41+G42+G43+G44</f>
        <v>4065000</v>
      </c>
      <c r="E56" s="91" t="s">
        <v>76</v>
      </c>
      <c r="F56" s="98" t="s">
        <v>78</v>
      </c>
      <c r="G56" s="94">
        <f>C56-D56</f>
        <v>606666.66666666698</v>
      </c>
    </row>
    <row r="57" spans="2:9" ht="18" x14ac:dyDescent="0.25">
      <c r="B57" s="13" t="s">
        <v>4</v>
      </c>
      <c r="C57" s="35">
        <f>SUM(C55:C56)</f>
        <v>13553833.333333336</v>
      </c>
      <c r="D57" s="39"/>
      <c r="E57" s="129">
        <v>2024</v>
      </c>
      <c r="F57" s="89"/>
    </row>
    <row r="58" spans="2:9" ht="18" x14ac:dyDescent="0.25">
      <c r="B58" s="30">
        <v>2024</v>
      </c>
      <c r="C58" s="18"/>
      <c r="D58" s="40"/>
      <c r="E58" s="129"/>
      <c r="F58" s="89"/>
    </row>
    <row r="59" spans="2:9" ht="18.75" x14ac:dyDescent="0.3">
      <c r="B59" s="32" t="s">
        <v>6</v>
      </c>
      <c r="C59" s="87">
        <f>G28+G26+G24+G23+G20+G19+G18+G16+G15+G14+G13+G8</f>
        <v>8857166.6666666679</v>
      </c>
      <c r="D59" s="92">
        <f>G28+G26+G24+G23+G20+G19</f>
        <v>3660833.3333333335</v>
      </c>
      <c r="E59" s="90" t="s">
        <v>75</v>
      </c>
      <c r="F59" s="97" t="s">
        <v>77</v>
      </c>
      <c r="G59" s="93">
        <f>C59-D59</f>
        <v>5196333.333333334</v>
      </c>
    </row>
    <row r="60" spans="2:9" ht="18.75" x14ac:dyDescent="0.3">
      <c r="B60" s="32" t="s">
        <v>7</v>
      </c>
      <c r="C60" s="87">
        <f>C45+G44+G43+G42+G41+G34</f>
        <v>9831666.666666666</v>
      </c>
      <c r="D60" s="99">
        <f>G41+G42+G43+G44+C45</f>
        <v>9525000</v>
      </c>
      <c r="E60" s="91" t="s">
        <v>76</v>
      </c>
      <c r="F60" s="98" t="s">
        <v>78</v>
      </c>
      <c r="G60" s="94">
        <f>C60-D60</f>
        <v>306666.66666666605</v>
      </c>
    </row>
    <row r="61" spans="2:9" ht="18" x14ac:dyDescent="0.25">
      <c r="B61" s="34" t="s">
        <v>4</v>
      </c>
      <c r="C61" s="17">
        <f>SUM(C59:C60)</f>
        <v>18688833.333333336</v>
      </c>
      <c r="D61" s="38"/>
      <c r="E61" s="42"/>
    </row>
    <row r="62" spans="2:9" ht="18" x14ac:dyDescent="0.25">
      <c r="B62" s="26" t="s">
        <v>69</v>
      </c>
      <c r="D62" s="41"/>
    </row>
    <row r="63" spans="2:9" ht="21" x14ac:dyDescent="0.25">
      <c r="B63" s="27" t="s">
        <v>6</v>
      </c>
      <c r="C63" s="88">
        <f>SUM(C5:C28)</f>
        <v>30351000</v>
      </c>
      <c r="D63" s="92">
        <f>D47+D51+D55+D59</f>
        <v>11720000.000000002</v>
      </c>
      <c r="E63" s="128" t="s">
        <v>79</v>
      </c>
      <c r="F63" s="128"/>
      <c r="G63" s="95">
        <f>G47+G51+G55+G59</f>
        <v>18631000</v>
      </c>
      <c r="H63" s="114">
        <f>D63+G63</f>
        <v>30351000</v>
      </c>
      <c r="I63" s="115"/>
    </row>
    <row r="64" spans="2:9" ht="21" x14ac:dyDescent="0.25">
      <c r="B64" s="27" t="s">
        <v>7</v>
      </c>
      <c r="C64" s="88">
        <f>SUM(C31:C45)</f>
        <v>15932000</v>
      </c>
      <c r="D64" s="99">
        <f>D48+D52+D56+D60</f>
        <v>14465000</v>
      </c>
      <c r="E64" s="128"/>
      <c r="F64" s="128"/>
      <c r="G64" s="96">
        <f>G48+G52+G56+G60</f>
        <v>1466999.9999999998</v>
      </c>
      <c r="H64" s="114">
        <f>D64+G64</f>
        <v>15932000</v>
      </c>
      <c r="I64" s="115"/>
    </row>
    <row r="65" spans="2:4" ht="21" x14ac:dyDescent="0.25">
      <c r="B65" s="28" t="s">
        <v>4</v>
      </c>
      <c r="C65" s="88">
        <f>SUM(C63:C64)</f>
        <v>46283000</v>
      </c>
      <c r="D65" s="5"/>
    </row>
    <row r="66" spans="2:4" x14ac:dyDescent="0.25">
      <c r="B66" s="4"/>
    </row>
    <row r="67" spans="2:4" ht="21" x14ac:dyDescent="0.25">
      <c r="C67" s="4"/>
      <c r="D67" s="88"/>
    </row>
    <row r="68" spans="2:4" ht="21" x14ac:dyDescent="0.25">
      <c r="D68" s="88"/>
    </row>
    <row r="69" spans="2:4" ht="21" x14ac:dyDescent="0.25">
      <c r="D69" s="88"/>
    </row>
    <row r="70" spans="2:4" x14ac:dyDescent="0.25">
      <c r="D70" s="3"/>
    </row>
    <row r="71" spans="2:4" x14ac:dyDescent="0.25">
      <c r="D71" s="5"/>
    </row>
    <row r="72" spans="2:4" x14ac:dyDescent="0.25">
      <c r="D72" s="3"/>
    </row>
  </sheetData>
  <mergeCells count="10">
    <mergeCell ref="H63:I63"/>
    <mergeCell ref="H64:I64"/>
    <mergeCell ref="A3:E3"/>
    <mergeCell ref="A2:E2"/>
    <mergeCell ref="A29:E29"/>
    <mergeCell ref="E38:E45"/>
    <mergeCell ref="E63:F64"/>
    <mergeCell ref="E57:E58"/>
    <mergeCell ref="E53:E54"/>
    <mergeCell ref="E49:E50"/>
  </mergeCells>
  <phoneticPr fontId="0" type="noConversion"/>
  <pageMargins left="0.7" right="0.7" top="0.75" bottom="0.75" header="0.3" footer="0.3"/>
  <pageSetup paperSize="8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opLeftCell="A7" zoomScale="70" zoomScaleNormal="70" workbookViewId="0">
      <selection activeCell="A30" sqref="A1:E30"/>
    </sheetView>
  </sheetViews>
  <sheetFormatPr defaultRowHeight="15" x14ac:dyDescent="0.25"/>
  <cols>
    <col min="1" max="1" width="5.7109375" customWidth="1"/>
    <col min="2" max="2" width="100.7109375" customWidth="1"/>
    <col min="3" max="4" width="30.7109375" customWidth="1"/>
    <col min="5" max="5" width="100.7109375" customWidth="1"/>
  </cols>
  <sheetData>
    <row r="1" spans="1:5" ht="69" customHeight="1" thickBot="1" x14ac:dyDescent="0.3">
      <c r="A1" s="36"/>
      <c r="B1" s="37"/>
      <c r="C1" s="37"/>
      <c r="D1" s="37"/>
      <c r="E1" s="113" t="s">
        <v>131</v>
      </c>
    </row>
    <row r="2" spans="1:5" ht="35.1" customHeight="1" thickBot="1" x14ac:dyDescent="0.3">
      <c r="A2" s="119" t="s">
        <v>113</v>
      </c>
      <c r="B2" s="120"/>
      <c r="C2" s="120"/>
      <c r="D2" s="120"/>
      <c r="E2" s="121"/>
    </row>
    <row r="3" spans="1:5" ht="30" customHeight="1" thickBot="1" x14ac:dyDescent="0.3">
      <c r="A3" s="116" t="s">
        <v>10</v>
      </c>
      <c r="B3" s="117"/>
      <c r="C3" s="117"/>
      <c r="D3" s="117"/>
      <c r="E3" s="118"/>
    </row>
    <row r="4" spans="1:5" ht="20.100000000000001" customHeight="1" x14ac:dyDescent="0.25">
      <c r="A4" s="6" t="s">
        <v>1</v>
      </c>
      <c r="B4" s="7" t="s">
        <v>0</v>
      </c>
      <c r="C4" s="7" t="s">
        <v>3</v>
      </c>
      <c r="D4" s="7" t="s">
        <v>2</v>
      </c>
      <c r="E4" s="8" t="s">
        <v>5</v>
      </c>
    </row>
    <row r="5" spans="1:5" ht="35.25" customHeight="1" x14ac:dyDescent="0.25">
      <c r="A5" s="52" t="s">
        <v>14</v>
      </c>
      <c r="B5" s="53" t="s">
        <v>114</v>
      </c>
      <c r="C5" s="54">
        <v>245385</v>
      </c>
      <c r="D5" s="55">
        <v>2021</v>
      </c>
      <c r="E5" s="61" t="s">
        <v>8</v>
      </c>
    </row>
    <row r="6" spans="1:5" ht="36.75" customHeight="1" x14ac:dyDescent="0.25">
      <c r="A6" s="62" t="s">
        <v>22</v>
      </c>
      <c r="B6" s="68" t="s">
        <v>115</v>
      </c>
      <c r="C6" s="69">
        <v>100000</v>
      </c>
      <c r="D6" s="70">
        <v>2021</v>
      </c>
      <c r="E6" s="71" t="s">
        <v>8</v>
      </c>
    </row>
    <row r="7" spans="1:5" ht="31.5" x14ac:dyDescent="0.25">
      <c r="A7" s="52" t="s">
        <v>23</v>
      </c>
      <c r="B7" s="53" t="s">
        <v>129</v>
      </c>
      <c r="C7" s="54">
        <v>140000</v>
      </c>
      <c r="D7" s="55">
        <v>2022</v>
      </c>
      <c r="E7" s="56" t="s">
        <v>8</v>
      </c>
    </row>
    <row r="8" spans="1:5" ht="30" customHeight="1" thickBot="1" x14ac:dyDescent="0.3">
      <c r="A8" s="122" t="s">
        <v>11</v>
      </c>
      <c r="B8" s="123"/>
      <c r="C8" s="123"/>
      <c r="D8" s="123"/>
      <c r="E8" s="124"/>
    </row>
    <row r="9" spans="1:5" ht="20.100000000000001" customHeight="1" x14ac:dyDescent="0.25">
      <c r="A9" s="46" t="s">
        <v>1</v>
      </c>
      <c r="B9" s="47" t="s">
        <v>0</v>
      </c>
      <c r="C9" s="47" t="s">
        <v>3</v>
      </c>
      <c r="D9" s="47" t="s">
        <v>2</v>
      </c>
      <c r="E9" s="48" t="s">
        <v>5</v>
      </c>
    </row>
    <row r="10" spans="1:5" ht="30" x14ac:dyDescent="0.25">
      <c r="A10" s="76">
        <v>1</v>
      </c>
      <c r="B10" s="77" t="s">
        <v>116</v>
      </c>
      <c r="C10" s="78">
        <v>182389</v>
      </c>
      <c r="D10" s="79">
        <v>2021</v>
      </c>
      <c r="E10" s="110" t="s">
        <v>87</v>
      </c>
    </row>
    <row r="11" spans="1:5" ht="30" customHeight="1" x14ac:dyDescent="0.25">
      <c r="A11" s="29">
        <v>2</v>
      </c>
      <c r="B11" s="43" t="s">
        <v>117</v>
      </c>
      <c r="C11" s="44">
        <v>90000</v>
      </c>
      <c r="D11" s="45">
        <v>2021</v>
      </c>
      <c r="E11" s="49" t="s">
        <v>87</v>
      </c>
    </row>
    <row r="12" spans="1:5" ht="30" customHeight="1" x14ac:dyDescent="0.25">
      <c r="A12" s="80" t="s">
        <v>23</v>
      </c>
      <c r="B12" s="81" t="s">
        <v>118</v>
      </c>
      <c r="C12" s="82">
        <v>84000</v>
      </c>
      <c r="D12" s="83">
        <v>2021</v>
      </c>
      <c r="E12" s="110" t="s">
        <v>87</v>
      </c>
    </row>
    <row r="13" spans="1:5" ht="30" customHeight="1" x14ac:dyDescent="0.25">
      <c r="A13" s="29" t="s">
        <v>25</v>
      </c>
      <c r="B13" s="43" t="s">
        <v>119</v>
      </c>
      <c r="C13" s="44">
        <v>70000</v>
      </c>
      <c r="D13" s="50">
        <v>2021</v>
      </c>
      <c r="E13" s="49" t="s">
        <v>87</v>
      </c>
    </row>
    <row r="14" spans="1:5" ht="30" customHeight="1" x14ac:dyDescent="0.25">
      <c r="A14" s="80" t="s">
        <v>27</v>
      </c>
      <c r="B14" s="81" t="s">
        <v>120</v>
      </c>
      <c r="C14" s="82">
        <v>183082</v>
      </c>
      <c r="D14" s="85">
        <v>2021</v>
      </c>
      <c r="E14" s="110" t="s">
        <v>87</v>
      </c>
    </row>
    <row r="15" spans="1:5" ht="30" customHeight="1" x14ac:dyDescent="0.25">
      <c r="A15" s="62" t="s">
        <v>29</v>
      </c>
      <c r="B15" s="63" t="s">
        <v>121</v>
      </c>
      <c r="C15" s="64">
        <v>1020000</v>
      </c>
      <c r="D15" s="65">
        <v>2021</v>
      </c>
      <c r="E15" s="108" t="s">
        <v>87</v>
      </c>
    </row>
    <row r="16" spans="1:5" ht="30" customHeight="1" x14ac:dyDescent="0.25">
      <c r="A16" s="80" t="s">
        <v>30</v>
      </c>
      <c r="B16" s="81" t="s">
        <v>122</v>
      </c>
      <c r="C16" s="82">
        <v>105193</v>
      </c>
      <c r="D16" s="83">
        <v>2021</v>
      </c>
      <c r="E16" s="111" t="s">
        <v>123</v>
      </c>
    </row>
    <row r="17" spans="1:8" ht="30" customHeight="1" x14ac:dyDescent="0.25">
      <c r="A17" s="62" t="s">
        <v>32</v>
      </c>
      <c r="B17" s="66" t="s">
        <v>124</v>
      </c>
      <c r="C17" s="64">
        <v>95000</v>
      </c>
      <c r="D17" s="65">
        <v>2022</v>
      </c>
      <c r="E17" s="108" t="s">
        <v>87</v>
      </c>
    </row>
    <row r="18" spans="1:8" ht="30" customHeight="1" x14ac:dyDescent="0.25">
      <c r="A18" s="80" t="s">
        <v>33</v>
      </c>
      <c r="B18" s="81" t="s">
        <v>130</v>
      </c>
      <c r="C18" s="82">
        <v>240000</v>
      </c>
      <c r="D18" s="107">
        <v>2022</v>
      </c>
      <c r="E18" s="110" t="s">
        <v>87</v>
      </c>
    </row>
    <row r="19" spans="1:8" ht="18" x14ac:dyDescent="0.25">
      <c r="B19" s="23">
        <v>2021</v>
      </c>
      <c r="C19" s="15"/>
    </row>
    <row r="20" spans="1:8" ht="18" x14ac:dyDescent="0.25">
      <c r="B20" s="10" t="s">
        <v>6</v>
      </c>
      <c r="C20" s="19">
        <f>SUM(C5:C6)</f>
        <v>345385</v>
      </c>
    </row>
    <row r="21" spans="1:8" ht="18" x14ac:dyDescent="0.25">
      <c r="B21" s="10" t="s">
        <v>7</v>
      </c>
      <c r="C21" s="19">
        <f>SUM(C10:C16)</f>
        <v>1734664</v>
      </c>
    </row>
    <row r="22" spans="1:8" ht="18" x14ac:dyDescent="0.25">
      <c r="B22" s="9" t="s">
        <v>4</v>
      </c>
      <c r="C22" s="20">
        <f>C20+C21</f>
        <v>2080049</v>
      </c>
    </row>
    <row r="23" spans="1:8" ht="18" x14ac:dyDescent="0.25">
      <c r="B23" s="24">
        <v>2022</v>
      </c>
      <c r="C23" s="16"/>
    </row>
    <row r="24" spans="1:8" ht="21" x14ac:dyDescent="0.25">
      <c r="B24" s="12" t="s">
        <v>6</v>
      </c>
      <c r="C24" s="21">
        <f>C7</f>
        <v>140000</v>
      </c>
      <c r="E24" s="3"/>
      <c r="H24" s="88"/>
    </row>
    <row r="25" spans="1:8" ht="21" x14ac:dyDescent="0.25">
      <c r="B25" s="12" t="s">
        <v>7</v>
      </c>
      <c r="C25" s="21">
        <f>SUM(C17:C18)</f>
        <v>335000</v>
      </c>
      <c r="H25" s="88"/>
    </row>
    <row r="26" spans="1:8" ht="21" x14ac:dyDescent="0.25">
      <c r="B26" s="11" t="s">
        <v>4</v>
      </c>
      <c r="C26" s="22">
        <f>SUM(C24:C25)</f>
        <v>475000</v>
      </c>
      <c r="H26" s="88"/>
    </row>
    <row r="27" spans="1:8" ht="18" x14ac:dyDescent="0.25">
      <c r="B27" s="26" t="s">
        <v>127</v>
      </c>
    </row>
    <row r="28" spans="1:8" ht="21" x14ac:dyDescent="0.25">
      <c r="B28" s="27" t="s">
        <v>6</v>
      </c>
      <c r="C28" s="88">
        <f>C20+C24</f>
        <v>485385</v>
      </c>
      <c r="D28" s="3">
        <v>30351000</v>
      </c>
      <c r="E28" s="3">
        <f>C28+D28</f>
        <v>30836385</v>
      </c>
    </row>
    <row r="29" spans="1:8" ht="21" x14ac:dyDescent="0.25">
      <c r="B29" s="27" t="s">
        <v>7</v>
      </c>
      <c r="C29" s="88">
        <f>C21+C25</f>
        <v>2069664</v>
      </c>
      <c r="D29" s="3">
        <v>15932000</v>
      </c>
      <c r="E29" s="3">
        <f t="shared" ref="E29:E30" si="0">C29+D29</f>
        <v>18001664</v>
      </c>
    </row>
    <row r="30" spans="1:8" ht="21" x14ac:dyDescent="0.25">
      <c r="B30" s="28" t="s">
        <v>4</v>
      </c>
      <c r="C30" s="88">
        <f>SUM(C28:C29)</f>
        <v>2555049</v>
      </c>
      <c r="D30" s="3">
        <f>D28+D29</f>
        <v>46283000</v>
      </c>
      <c r="E30" s="3">
        <f t="shared" si="0"/>
        <v>48838049</v>
      </c>
    </row>
  </sheetData>
  <mergeCells count="3">
    <mergeCell ref="A2:E2"/>
    <mergeCell ref="A3:E3"/>
    <mergeCell ref="A8:E8"/>
  </mergeCells>
  <pageMargins left="0.7" right="0.7" top="0.75" bottom="0.75" header="0.3" footer="0.3"/>
  <pageSetup paperSize="8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SPGK</vt:lpstr>
      <vt:lpstr>GMS</vt:lpstr>
      <vt:lpstr>SPGK!Obszar_wydruku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rfuksa</dc:creator>
  <cp:lastModifiedBy>Aneta Kempa</cp:lastModifiedBy>
  <cp:lastPrinted>2020-12-15T11:36:05Z</cp:lastPrinted>
  <dcterms:created xsi:type="dcterms:W3CDTF">2015-12-18T09:07:32Z</dcterms:created>
  <dcterms:modified xsi:type="dcterms:W3CDTF">2020-12-18T07:30:35Z</dcterms:modified>
</cp:coreProperties>
</file>